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45" windowWidth="9720" windowHeight="6345" firstSheet="1" activeTab="1"/>
  </bookViews>
  <sheets>
    <sheet name="Año 1 Dia Comp E. Neg (sin exp)" sheetId="1" r:id="rId1"/>
    <sheet name="Año 1 Dia Comp E. Neg (con exp)" sheetId="2" r:id="rId2"/>
    <sheet name="Año 1 Med Día E. Neg" sheetId="3" r:id="rId3"/>
    <sheet name="Año 3 Ejec Neg" sheetId="4" r:id="rId4"/>
    <sheet name="Proy Ejec Consultoria" sheetId="5" r:id="rId5"/>
  </sheets>
  <definedNames>
    <definedName name="_xlnm.Print_Area" localSheetId="1">'Año 1 Dia Comp E. Neg (con exp)'!$A$1:$P$46</definedName>
    <definedName name="_xlnm.Print_Area" localSheetId="0">'Año 1 Dia Comp E. Neg (sin exp)'!$A$1:$P$44</definedName>
    <definedName name="_xlnm.Print_Area" localSheetId="2">'Año 1 Med Día E. Neg'!$A$1:$R$44</definedName>
    <definedName name="_xlnm.Print_Area" localSheetId="3">'Año 3 Ejec Neg'!$A$1:$P$43</definedName>
    <definedName name="_xlnm.Print_Area" localSheetId="4">'Proy Ejec Consultoria'!$A$1:$P$40</definedName>
    <definedName name="asss" localSheetId="1">#REF!</definedName>
    <definedName name="asss" localSheetId="0">#REF!</definedName>
    <definedName name="asss" localSheetId="2">#REF!</definedName>
    <definedName name="asss">#REF!</definedName>
    <definedName name="Eduardo" localSheetId="1">#REF!</definedName>
    <definedName name="Eduardo" localSheetId="0">#REF!</definedName>
    <definedName name="Eduardo" localSheetId="2">#REF!</definedName>
    <definedName name="Eduardo" localSheetId="4">#REF!</definedName>
    <definedName name="Eduardo">#REF!</definedName>
    <definedName name="ESTADO_DE_RESULTADOS_PROYECTADO" localSheetId="1">#REF!</definedName>
    <definedName name="ESTADO_DE_RESULTADOS_PROYECTADO" localSheetId="0">#REF!</definedName>
    <definedName name="ESTADO_DE_RESULTADOS_PROYECTADO" localSheetId="2">#REF!</definedName>
    <definedName name="ESTADO_DE_RESULTADOS_PROYECTADO" localSheetId="4">#REF!</definedName>
    <definedName name="ESTADO_DE_RESULTADOS_PROYECTADO">#REF!</definedName>
  </definedNames>
  <calcPr fullCalcOnLoad="1"/>
</workbook>
</file>

<file path=xl/comments1.xml><?xml version="1.0" encoding="utf-8"?>
<comments xmlns="http://schemas.openxmlformats.org/spreadsheetml/2006/main">
  <authors>
    <author>Miguel</author>
  </authors>
  <commentList>
    <comment ref="B13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En base a la costos proyectados tomando en cta la meta de 20 part menos 3</t>
        </r>
      </text>
    </comment>
    <comment ref="B19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Ya se restó los honorarios, material. No se ha restoad la comisión del ejecutivo</t>
        </r>
      </text>
    </comment>
    <comment ref="B20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No incluye gastos de sueldos ni comisiones</t>
        </r>
      </text>
    </comment>
  </commentList>
</comments>
</file>

<file path=xl/comments2.xml><?xml version="1.0" encoding="utf-8"?>
<comments xmlns="http://schemas.openxmlformats.org/spreadsheetml/2006/main">
  <authors>
    <author>Miguel</author>
  </authors>
  <commentList>
    <comment ref="B12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En base a la costos proyectados tomando en cta la meta de 20 part menos 3</t>
        </r>
      </text>
    </comment>
    <comment ref="B19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Ya se restó los honorarios, material. No se ha restoad la comisión del ejecutivo</t>
        </r>
      </text>
    </comment>
    <comment ref="B20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No incluye gastos de sueldos ni comisiones</t>
        </r>
      </text>
    </comment>
  </commentList>
</comments>
</file>

<file path=xl/comments3.xml><?xml version="1.0" encoding="utf-8"?>
<comments xmlns="http://schemas.openxmlformats.org/spreadsheetml/2006/main">
  <authors>
    <author>Miguel</author>
  </authors>
  <commentList>
    <comment ref="B13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En base a la costos proyectados tomando en cta la meta de 20 part menos 3</t>
        </r>
      </text>
    </comment>
    <comment ref="B19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Ya se restó los honorarios, material. No se ha restoad la comisión del ejecutivo</t>
        </r>
      </text>
    </comment>
    <comment ref="B20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No incluye gastos de sueldos ni comisiones</t>
        </r>
      </text>
    </comment>
  </commentList>
</comments>
</file>

<file path=xl/comments4.xml><?xml version="1.0" encoding="utf-8"?>
<comments xmlns="http://schemas.openxmlformats.org/spreadsheetml/2006/main">
  <authors>
    <author>Miguel</author>
  </authors>
  <commentList>
    <comment ref="B17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En base a la costos proyectados tomando en cta la meta de 20 part menos 3</t>
        </r>
      </text>
    </comment>
    <comment ref="B19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Ya se restó los honorarios, material. No se ha restoad la comisión del ejecutivo</t>
        </r>
      </text>
    </comment>
    <comment ref="B24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No incluye gastos de sueldos ni comisiones</t>
        </r>
      </text>
    </comment>
  </commentList>
</comments>
</file>

<file path=xl/comments5.xml><?xml version="1.0" encoding="utf-8"?>
<comments xmlns="http://schemas.openxmlformats.org/spreadsheetml/2006/main">
  <authors>
    <author>Miguel</author>
  </authors>
  <commentList>
    <comment ref="B18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Ya se restó los honorarios, material. No se ha restoad la comisión del ejecutivo</t>
        </r>
      </text>
    </comment>
  </commentList>
</comments>
</file>

<file path=xl/sharedStrings.xml><?xml version="1.0" encoding="utf-8"?>
<sst xmlns="http://schemas.openxmlformats.org/spreadsheetml/2006/main" count="245" uniqueCount="67">
  <si>
    <t>ÁREA:  GERENCIA DE NEGOCIOS</t>
  </si>
  <si>
    <t>TOTAL</t>
  </si>
  <si>
    <t>ACTIVIDAD</t>
  </si>
  <si>
    <t>SEMINARIO IN-COMPANY</t>
  </si>
  <si>
    <t>CONSULTORIA</t>
  </si>
  <si>
    <t>CONSULTORIA II</t>
  </si>
  <si>
    <t>SEMINARIOS ABIERTOS MERCADEO PROPIO</t>
  </si>
  <si>
    <t>COMISION SEMINARIO IN-COMPANY</t>
  </si>
  <si>
    <t>COMISION CONSULTORIAS</t>
  </si>
  <si>
    <t>COMISION SEMINARIOS ABIERTO</t>
  </si>
  <si>
    <t>PROYECCION DE INGRESOS SUELDO BASICO MAS COMISIONES</t>
  </si>
  <si>
    <t>SUELDO BASICO</t>
  </si>
  <si>
    <t>FACTURACION PROYECTADAS</t>
  </si>
  <si>
    <t>FACTURACION MENSUAL</t>
  </si>
  <si>
    <t>COMISION CONSULTORIAS II</t>
  </si>
  <si>
    <t>UTILIDAD BRUTA PROYECTADA</t>
  </si>
  <si>
    <t>UTILIDADES PROYECTADAS</t>
  </si>
  <si>
    <t>Utilidad In Company</t>
  </si>
  <si>
    <t>Utilidad Consultoria</t>
  </si>
  <si>
    <t>Utilidad Consultoria II</t>
  </si>
  <si>
    <t>Utilidad Seminario Abierto mercadeo propio</t>
  </si>
  <si>
    <t>UTILIDAD INICIAL PROYECTADA</t>
  </si>
  <si>
    <t>Noviembre</t>
  </si>
  <si>
    <t>Diciembre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</si>
  <si>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</si>
  <si>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</si>
  <si>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</si>
  <si>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</si>
  <si>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</si>
  <si>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</si>
  <si>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</si>
  <si>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</si>
  <si>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</si>
  <si>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Enero</t>
  </si>
  <si>
    <t>Rentabilidad</t>
  </si>
  <si>
    <t>Menthor</t>
  </si>
  <si>
    <t>COMISIÓN MENTHOR</t>
  </si>
  <si>
    <t>Rentabilidad mensual</t>
  </si>
  <si>
    <t>ÁREA:  GERENCIA DE CONSULTORÍA</t>
  </si>
  <si>
    <t>Aguinado</t>
  </si>
  <si>
    <t xml:space="preserve">AFP </t>
  </si>
  <si>
    <t xml:space="preserve">Caja de Salud </t>
  </si>
  <si>
    <t>A cuenta quinquenio</t>
  </si>
  <si>
    <t>Venta DVDs y otros</t>
  </si>
  <si>
    <t>Utilidad DVDs y otros</t>
  </si>
  <si>
    <t>COMISION DVDs y OTROS</t>
  </si>
  <si>
    <t>Pamela Alvarez</t>
  </si>
  <si>
    <t>Tiempo:</t>
  </si>
  <si>
    <t>Medio día</t>
  </si>
  <si>
    <t>Jorge Lishner</t>
  </si>
  <si>
    <t>Fecha inicial:</t>
  </si>
  <si>
    <t>Día Completo</t>
  </si>
  <si>
    <t>Paul Medrano</t>
  </si>
  <si>
    <t xml:space="preserve">Utilidad DVDS, Accesos </t>
  </si>
  <si>
    <t>DVDs, Accesos</t>
  </si>
  <si>
    <t>Izamark Cascales</t>
  </si>
  <si>
    <t>Videocoferencia</t>
  </si>
  <si>
    <t>Utilidad Videocoferencia</t>
  </si>
  <si>
    <t>DVDs, accesos</t>
  </si>
  <si>
    <t>TOTAL COSTO MES</t>
  </si>
  <si>
    <t>INGRESO MES PROYECTADO PARA EL EJECUTIVO</t>
  </si>
  <si>
    <t>INGRESO MES PROYECTADO P/ EL EJECUTIVO</t>
  </si>
  <si>
    <t>Videoconferencia</t>
  </si>
  <si>
    <t>Comisión Videoconferencia</t>
  </si>
  <si>
    <t>Utilidad videoconferencia</t>
  </si>
  <si>
    <t>ALEJANDRO AGUILAR</t>
  </si>
  <si>
    <t>Indice</t>
  </si>
</sst>
</file>

<file path=xl/styles.xml><?xml version="1.0" encoding="utf-8"?>
<styleSheet xmlns="http://schemas.openxmlformats.org/spreadsheetml/2006/main">
  <numFmts count="37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b&quot;\ #,##0;&quot;$b&quot;\ \-#,##0"/>
    <numFmt numFmtId="179" formatCode="&quot;$b&quot;\ #,##0;[Red]&quot;$b&quot;\ \-#,##0"/>
    <numFmt numFmtId="180" formatCode="&quot;$b&quot;\ #,##0.00;&quot;$b&quot;\ \-#,##0.00"/>
    <numFmt numFmtId="181" formatCode="&quot;$b&quot;\ #,##0.00;[Red]&quot;$b&quot;\ \-#,##0.00"/>
    <numFmt numFmtId="182" formatCode="_ &quot;$b&quot;\ * #,##0_ ;_ &quot;$b&quot;\ * \-#,##0_ ;_ &quot;$b&quot;\ * &quot;-&quot;_ ;_ @_ "/>
    <numFmt numFmtId="183" formatCode="_ * #,##0_ ;_ * \-#,##0_ ;_ * &quot;-&quot;_ ;_ @_ "/>
    <numFmt numFmtId="184" formatCode="_ &quot;$b&quot;\ * #,##0.00_ ;_ &quot;$b&quot;\ * \-#,##0.00_ ;_ &quot;$b&quot;\ * &quot;-&quot;??_ ;_ @_ "/>
    <numFmt numFmtId="185" formatCode="_ * #,##0.00_ ;_ * \-#,##0.00_ ;_ * &quot;-&quot;??_ ;_ @_ 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_-* #,##0.00\ [$€]_-;\-* #,##0.00\ [$€]_-;_-* &quot;-&quot;??\ [$€]_-;_-@_-"/>
    <numFmt numFmtId="191" formatCode="[$-400A]dddd\,\ dd&quot; de &quot;mmmm&quot; de &quot;yyyy"/>
    <numFmt numFmtId="192" formatCode="[$-409]dd\-mmm\-yy;@"/>
  </numFmts>
  <fonts count="58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62"/>
      <name val="Arial"/>
      <family val="2"/>
    </font>
    <font>
      <b/>
      <sz val="4"/>
      <color indexed="18"/>
      <name val="Arial"/>
      <family val="0"/>
    </font>
    <font>
      <b/>
      <sz val="14"/>
      <color indexed="8"/>
      <name val="Arial"/>
      <family val="0"/>
    </font>
    <font>
      <sz val="12"/>
      <color indexed="18"/>
      <name val="Arial"/>
      <family val="0"/>
    </font>
    <font>
      <sz val="10"/>
      <color indexed="8"/>
      <name val="Arial"/>
      <family val="0"/>
    </font>
    <font>
      <sz val="6"/>
      <color indexed="18"/>
      <name val="Arial"/>
      <family val="0"/>
    </font>
    <font>
      <b/>
      <sz val="10"/>
      <color indexed="8"/>
      <name val="Arial"/>
      <family val="0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4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9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5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7" fontId="13" fillId="0" borderId="0" xfId="0" applyNumberFormat="1" applyFont="1" applyAlignment="1">
      <alignment horizontal="right"/>
    </xf>
    <xf numFmtId="4" fontId="12" fillId="0" borderId="11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4" fontId="12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2" fillId="33" borderId="13" xfId="0" applyNumberFormat="1" applyFont="1" applyFill="1" applyBorder="1" applyAlignment="1">
      <alignment horizontal="left" vertical="center" wrapText="1"/>
    </xf>
    <xf numFmtId="4" fontId="12" fillId="33" borderId="14" xfId="0" applyNumberFormat="1" applyFont="1" applyFill="1" applyBorder="1" applyAlignment="1">
      <alignment horizontal="left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9" fontId="12" fillId="0" borderId="11" xfId="55" applyFont="1" applyBorder="1" applyAlignment="1">
      <alignment horizontal="left" vertical="center" wrapText="1"/>
    </xf>
    <xf numFmtId="4" fontId="12" fillId="34" borderId="17" xfId="0" applyNumberFormat="1" applyFont="1" applyFill="1" applyBorder="1" applyAlignment="1">
      <alignment horizontal="left" vertical="center" wrapText="1"/>
    </xf>
    <xf numFmtId="4" fontId="12" fillId="34" borderId="18" xfId="0" applyNumberFormat="1" applyFont="1" applyFill="1" applyBorder="1" applyAlignment="1">
      <alignment horizontal="left" vertical="center" wrapText="1"/>
    </xf>
    <xf numFmtId="4" fontId="10" fillId="34" borderId="19" xfId="0" applyNumberFormat="1" applyFont="1" applyFill="1" applyBorder="1" applyAlignment="1">
      <alignment horizontal="center" vertical="center" wrapText="1"/>
    </xf>
    <xf numFmtId="4" fontId="12" fillId="35" borderId="12" xfId="0" applyNumberFormat="1" applyFont="1" applyFill="1" applyBorder="1" applyAlignment="1">
      <alignment horizontal="left" vertical="center" wrapText="1"/>
    </xf>
    <xf numFmtId="4" fontId="12" fillId="0" borderId="20" xfId="0" applyNumberFormat="1" applyFont="1" applyBorder="1" applyAlignment="1">
      <alignment horizontal="center" vertical="center" wrapText="1"/>
    </xf>
    <xf numFmtId="4" fontId="12" fillId="35" borderId="20" xfId="0" applyNumberFormat="1" applyFont="1" applyFill="1" applyBorder="1" applyAlignment="1">
      <alignment horizontal="left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4" fontId="12" fillId="36" borderId="13" xfId="0" applyNumberFormat="1" applyFont="1" applyFill="1" applyBorder="1" applyAlignment="1">
      <alignment horizontal="left" vertical="center" wrapText="1"/>
    </xf>
    <xf numFmtId="4" fontId="12" fillId="36" borderId="14" xfId="0" applyNumberFormat="1" applyFont="1" applyFill="1" applyBorder="1" applyAlignment="1">
      <alignment horizontal="left" vertical="center" wrapText="1"/>
    </xf>
    <xf numFmtId="4" fontId="12" fillId="36" borderId="15" xfId="0" applyNumberFormat="1" applyFont="1" applyFill="1" applyBorder="1" applyAlignment="1">
      <alignment horizontal="center" vertical="center" wrapText="1"/>
    </xf>
    <xf numFmtId="4" fontId="12" fillId="33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4" fontId="12" fillId="0" borderId="11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4" fontId="6" fillId="36" borderId="22" xfId="0" applyNumberFormat="1" applyFont="1" applyFill="1" applyBorder="1" applyAlignment="1">
      <alignment horizontal="right" vertical="center" wrapText="1"/>
    </xf>
    <xf numFmtId="4" fontId="10" fillId="34" borderId="2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10" fontId="12" fillId="0" borderId="0" xfId="0" applyNumberFormat="1" applyFont="1" applyAlignment="1">
      <alignment horizontal="center" wrapText="1"/>
    </xf>
    <xf numFmtId="4" fontId="12" fillId="36" borderId="24" xfId="0" applyNumberFormat="1" applyFont="1" applyFill="1" applyBorder="1" applyAlignment="1">
      <alignment vertical="center" wrapText="1"/>
    </xf>
    <xf numFmtId="4" fontId="12" fillId="36" borderId="25" xfId="0" applyNumberFormat="1" applyFont="1" applyFill="1" applyBorder="1" applyAlignment="1">
      <alignment vertical="center" wrapText="1"/>
    </xf>
    <xf numFmtId="4" fontId="12" fillId="36" borderId="26" xfId="0" applyNumberFormat="1" applyFont="1" applyFill="1" applyBorder="1" applyAlignment="1">
      <alignment vertical="center" wrapText="1"/>
    </xf>
    <xf numFmtId="10" fontId="12" fillId="36" borderId="25" xfId="0" applyNumberFormat="1" applyFont="1" applyFill="1" applyBorder="1" applyAlignment="1">
      <alignment vertical="center" wrapText="1"/>
    </xf>
    <xf numFmtId="9" fontId="12" fillId="0" borderId="27" xfId="55" applyFont="1" applyBorder="1" applyAlignment="1">
      <alignment horizontal="left" vertical="center" wrapText="1"/>
    </xf>
    <xf numFmtId="4" fontId="9" fillId="0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Alignment="1">
      <alignment vertical="top" wrapText="1"/>
    </xf>
    <xf numFmtId="10" fontId="12" fillId="0" borderId="11" xfId="55" applyNumberFormat="1" applyFont="1" applyBorder="1" applyAlignment="1">
      <alignment horizontal="left" vertical="center" wrapText="1"/>
    </xf>
    <xf numFmtId="10" fontId="12" fillId="0" borderId="27" xfId="55" applyNumberFormat="1" applyFont="1" applyBorder="1" applyAlignment="1">
      <alignment horizontal="left" vertical="center" wrapText="1"/>
    </xf>
    <xf numFmtId="1" fontId="12" fillId="0" borderId="27" xfId="55" applyNumberFormat="1" applyFont="1" applyBorder="1" applyAlignment="1">
      <alignment horizontal="left" vertical="center" wrapText="1"/>
    </xf>
    <xf numFmtId="10" fontId="12" fillId="0" borderId="20" xfId="0" applyNumberFormat="1" applyFont="1" applyFill="1" applyBorder="1" applyAlignment="1">
      <alignment horizontal="left" vertical="center" wrapText="1"/>
    </xf>
    <xf numFmtId="10" fontId="9" fillId="0" borderId="27" xfId="55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17" fontId="10" fillId="0" borderId="0" xfId="0" applyNumberFormat="1" applyFont="1" applyAlignment="1">
      <alignment/>
    </xf>
    <xf numFmtId="192" fontId="10" fillId="0" borderId="0" xfId="0" applyNumberFormat="1" applyFont="1" applyAlignment="1">
      <alignment/>
    </xf>
    <xf numFmtId="10" fontId="9" fillId="0" borderId="11" xfId="55" applyNumberFormat="1" applyFont="1" applyBorder="1" applyAlignment="1">
      <alignment horizontal="left" vertical="center" wrapText="1"/>
    </xf>
    <xf numFmtId="10" fontId="9" fillId="0" borderId="20" xfId="0" applyNumberFormat="1" applyFont="1" applyFill="1" applyBorder="1" applyAlignment="1">
      <alignment horizontal="left" vertical="center" wrapText="1"/>
    </xf>
    <xf numFmtId="1" fontId="9" fillId="0" borderId="27" xfId="55" applyNumberFormat="1" applyFont="1" applyBorder="1" applyAlignment="1">
      <alignment horizontal="left" vertical="center" wrapText="1"/>
    </xf>
    <xf numFmtId="4" fontId="12" fillId="33" borderId="22" xfId="0" applyNumberFormat="1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center" vertical="center" wrapText="1"/>
    </xf>
    <xf numFmtId="4" fontId="12" fillId="37" borderId="28" xfId="0" applyNumberFormat="1" applyFont="1" applyFill="1" applyBorder="1" applyAlignment="1">
      <alignment horizontal="left" vertical="center" wrapText="1"/>
    </xf>
    <xf numFmtId="10" fontId="9" fillId="37" borderId="28" xfId="55" applyNumberFormat="1" applyFont="1" applyFill="1" applyBorder="1" applyAlignment="1">
      <alignment horizontal="left" vertical="center" wrapText="1"/>
    </xf>
    <xf numFmtId="4" fontId="10" fillId="37" borderId="27" xfId="0" applyNumberFormat="1" applyFont="1" applyFill="1" applyBorder="1" applyAlignment="1">
      <alignment horizontal="center" vertical="center" wrapText="1"/>
    </xf>
    <xf numFmtId="4" fontId="12" fillId="37" borderId="17" xfId="0" applyNumberFormat="1" applyFont="1" applyFill="1" applyBorder="1" applyAlignment="1">
      <alignment horizontal="left" vertical="center" wrapText="1"/>
    </xf>
    <xf numFmtId="4" fontId="12" fillId="37" borderId="18" xfId="0" applyNumberFormat="1" applyFont="1" applyFill="1" applyBorder="1" applyAlignment="1">
      <alignment horizontal="left" vertical="center" wrapText="1"/>
    </xf>
    <xf numFmtId="4" fontId="10" fillId="37" borderId="19" xfId="0" applyNumberFormat="1" applyFont="1" applyFill="1" applyBorder="1" applyAlignment="1">
      <alignment horizontal="center" vertical="center" wrapText="1"/>
    </xf>
    <xf numFmtId="4" fontId="10" fillId="37" borderId="23" xfId="0" applyNumberFormat="1" applyFont="1" applyFill="1" applyBorder="1" applyAlignment="1">
      <alignment horizontal="right" vertical="center" wrapText="1"/>
    </xf>
    <xf numFmtId="4" fontId="9" fillId="36" borderId="13" xfId="0" applyNumberFormat="1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4" fontId="12" fillId="36" borderId="32" xfId="0" applyNumberFormat="1" applyFont="1" applyFill="1" applyBorder="1" applyAlignment="1">
      <alignment horizontal="center" vertical="center" wrapText="1"/>
    </xf>
    <xf numFmtId="4" fontId="12" fillId="36" borderId="33" xfId="0" applyNumberFormat="1" applyFont="1" applyFill="1" applyBorder="1" applyAlignment="1">
      <alignment horizontal="center" vertical="center" wrapText="1"/>
    </xf>
    <xf numFmtId="4" fontId="12" fillId="36" borderId="34" xfId="0" applyNumberFormat="1" applyFont="1" applyFill="1" applyBorder="1" applyAlignment="1">
      <alignment horizontal="center" vertical="center" wrapText="1"/>
    </xf>
    <xf numFmtId="4" fontId="12" fillId="36" borderId="25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3</xdr:col>
      <xdr:colOff>314325</xdr:colOff>
      <xdr:row>6</xdr:row>
      <xdr:rowOff>190500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76225" y="161925"/>
          <a:ext cx="24003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314325</xdr:colOff>
      <xdr:row>3</xdr:row>
      <xdr:rowOff>104775</xdr:rowOff>
    </xdr:from>
    <xdr:to>
      <xdr:col>11</xdr:col>
      <xdr:colOff>638175</xdr:colOff>
      <xdr:row>6</xdr:row>
      <xdr:rowOff>190500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676525" y="533400"/>
          <a:ext cx="58864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PROYECCION DE INGRESOS EJECUTIVO DE NEGOCIOS</a:t>
          </a:r>
        </a:p>
      </xdr:txBody>
    </xdr:sp>
    <xdr:clientData/>
  </xdr:twoCellAnchor>
  <xdr:twoCellAnchor>
    <xdr:from>
      <xdr:col>11</xdr:col>
      <xdr:colOff>638175</xdr:colOff>
      <xdr:row>1</xdr:row>
      <xdr:rowOff>19050</xdr:rowOff>
    </xdr:from>
    <xdr:to>
      <xdr:col>15</xdr:col>
      <xdr:colOff>28575</xdr:colOff>
      <xdr:row>6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562975" y="161925"/>
          <a:ext cx="21717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  01-jun-09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Pág. 1 de 1</a:t>
          </a:r>
        </a:p>
      </xdr:txBody>
    </xdr:sp>
    <xdr:clientData/>
  </xdr:twoCellAnchor>
  <xdr:twoCellAnchor>
    <xdr:from>
      <xdr:col>3</xdr:col>
      <xdr:colOff>314325</xdr:colOff>
      <xdr:row>1</xdr:row>
      <xdr:rowOff>19050</xdr:rowOff>
    </xdr:from>
    <xdr:to>
      <xdr:col>11</xdr:col>
      <xdr:colOff>638175</xdr:colOff>
      <xdr:row>3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76525" y="161925"/>
          <a:ext cx="588645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PROCEDIMIENTO DE CALIDAD</a:t>
          </a:r>
        </a:p>
      </xdr:txBody>
    </xdr:sp>
    <xdr:clientData/>
  </xdr:twoCellAnchor>
  <xdr:twoCellAnchor>
    <xdr:from>
      <xdr:col>1</xdr:col>
      <xdr:colOff>352425</xdr:colOff>
      <xdr:row>2</xdr:row>
      <xdr:rowOff>104775</xdr:rowOff>
    </xdr:from>
    <xdr:to>
      <xdr:col>3</xdr:col>
      <xdr:colOff>57150</xdr:colOff>
      <xdr:row>5</xdr:row>
      <xdr:rowOff>57150</xdr:rowOff>
    </xdr:to>
    <xdr:pic>
      <xdr:nvPicPr>
        <xdr:cNvPr id="5" name="Picture 6" descr="ifi logo azul sin f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90525"/>
          <a:ext cx="1790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314325</xdr:colOff>
      <xdr:row>5</xdr:row>
      <xdr:rowOff>190500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76225" y="19050"/>
          <a:ext cx="24003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314325</xdr:colOff>
      <xdr:row>2</xdr:row>
      <xdr:rowOff>104775</xdr:rowOff>
    </xdr:from>
    <xdr:to>
      <xdr:col>11</xdr:col>
      <xdr:colOff>638175</xdr:colOff>
      <xdr:row>5</xdr:row>
      <xdr:rowOff>190500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676525" y="390525"/>
          <a:ext cx="58864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PROYECCION DE INGRESOS EJECUTIVO DE NEGOCIOS</a:t>
          </a:r>
        </a:p>
      </xdr:txBody>
    </xdr:sp>
    <xdr:clientData/>
  </xdr:twoCellAnchor>
  <xdr:twoCellAnchor>
    <xdr:from>
      <xdr:col>11</xdr:col>
      <xdr:colOff>638175</xdr:colOff>
      <xdr:row>0</xdr:row>
      <xdr:rowOff>19050</xdr:rowOff>
    </xdr:from>
    <xdr:to>
      <xdr:col>15</xdr:col>
      <xdr:colOff>28575</xdr:colOff>
      <xdr:row>5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562975" y="19050"/>
          <a:ext cx="21717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  01-jun-09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Pág. 1 de 1</a:t>
          </a:r>
        </a:p>
      </xdr:txBody>
    </xdr:sp>
    <xdr:clientData/>
  </xdr:twoCellAnchor>
  <xdr:twoCellAnchor>
    <xdr:from>
      <xdr:col>3</xdr:col>
      <xdr:colOff>314325</xdr:colOff>
      <xdr:row>0</xdr:row>
      <xdr:rowOff>19050</xdr:rowOff>
    </xdr:from>
    <xdr:to>
      <xdr:col>11</xdr:col>
      <xdr:colOff>638175</xdr:colOff>
      <xdr:row>2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76525" y="19050"/>
          <a:ext cx="588645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PROCEDIMIENTO DE CALIDAD</a:t>
          </a:r>
        </a:p>
      </xdr:txBody>
    </xdr:sp>
    <xdr:clientData/>
  </xdr:twoCellAnchor>
  <xdr:twoCellAnchor>
    <xdr:from>
      <xdr:col>1</xdr:col>
      <xdr:colOff>352425</xdr:colOff>
      <xdr:row>1</xdr:row>
      <xdr:rowOff>104775</xdr:rowOff>
    </xdr:from>
    <xdr:to>
      <xdr:col>3</xdr:col>
      <xdr:colOff>57150</xdr:colOff>
      <xdr:row>4</xdr:row>
      <xdr:rowOff>57150</xdr:rowOff>
    </xdr:to>
    <xdr:pic>
      <xdr:nvPicPr>
        <xdr:cNvPr id="5" name="Picture 6" descr="ifi logo azul sin f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47650"/>
          <a:ext cx="1790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4</xdr:col>
      <xdr:colOff>666750</xdr:colOff>
      <xdr:row>6</xdr:row>
      <xdr:rowOff>190500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76225" y="161925"/>
          <a:ext cx="344805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666750</xdr:colOff>
      <xdr:row>3</xdr:row>
      <xdr:rowOff>104775</xdr:rowOff>
    </xdr:from>
    <xdr:to>
      <xdr:col>17</xdr:col>
      <xdr:colOff>0</xdr:colOff>
      <xdr:row>6</xdr:row>
      <xdr:rowOff>190500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724275" y="533400"/>
          <a:ext cx="83724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PROYECCION DE INGRESOS EJECUTIVO DE NEGOCIOS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18</xdr:col>
      <xdr:colOff>0</xdr:colOff>
      <xdr:row>6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2096750" y="161925"/>
          <a:ext cx="69532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  01-jun-09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Pág. 1 de 1</a:t>
          </a:r>
        </a:p>
      </xdr:txBody>
    </xdr:sp>
    <xdr:clientData/>
  </xdr:twoCellAnchor>
  <xdr:twoCellAnchor>
    <xdr:from>
      <xdr:col>4</xdr:col>
      <xdr:colOff>666750</xdr:colOff>
      <xdr:row>1</xdr:row>
      <xdr:rowOff>19050</xdr:rowOff>
    </xdr:from>
    <xdr:to>
      <xdr:col>17</xdr:col>
      <xdr:colOff>0</xdr:colOff>
      <xdr:row>3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724275" y="161925"/>
          <a:ext cx="837247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PROCEDIMIENTO DE CALIDAD</a:t>
          </a:r>
        </a:p>
      </xdr:txBody>
    </xdr:sp>
    <xdr:clientData/>
  </xdr:twoCellAnchor>
  <xdr:twoCellAnchor>
    <xdr:from>
      <xdr:col>1</xdr:col>
      <xdr:colOff>352425</xdr:colOff>
      <xdr:row>2</xdr:row>
      <xdr:rowOff>104775</xdr:rowOff>
    </xdr:from>
    <xdr:to>
      <xdr:col>3</xdr:col>
      <xdr:colOff>57150</xdr:colOff>
      <xdr:row>5</xdr:row>
      <xdr:rowOff>57150</xdr:rowOff>
    </xdr:to>
    <xdr:pic>
      <xdr:nvPicPr>
        <xdr:cNvPr id="5" name="Picture 6" descr="ifi logo azul sin f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90525"/>
          <a:ext cx="1790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3</xdr:col>
      <xdr:colOff>485775</xdr:colOff>
      <xdr:row>6</xdr:row>
      <xdr:rowOff>190500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76225" y="161925"/>
          <a:ext cx="254317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485775</xdr:colOff>
      <xdr:row>3</xdr:row>
      <xdr:rowOff>104775</xdr:rowOff>
    </xdr:from>
    <xdr:to>
      <xdr:col>13</xdr:col>
      <xdr:colOff>333375</xdr:colOff>
      <xdr:row>6</xdr:row>
      <xdr:rowOff>190500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19400" y="533400"/>
          <a:ext cx="68008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PROYECCION DE INGRESOS EJECUTIVO DE NEGOCIOS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2012</a:t>
          </a:r>
        </a:p>
      </xdr:txBody>
    </xdr:sp>
    <xdr:clientData/>
  </xdr:twoCellAnchor>
  <xdr:twoCellAnchor>
    <xdr:from>
      <xdr:col>13</xdr:col>
      <xdr:colOff>333375</xdr:colOff>
      <xdr:row>1</xdr:row>
      <xdr:rowOff>19050</xdr:rowOff>
    </xdr:from>
    <xdr:to>
      <xdr:col>16</xdr:col>
      <xdr:colOff>0</xdr:colOff>
      <xdr:row>6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620250" y="161925"/>
          <a:ext cx="17526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  01-jun-09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Pág. 1 de 1</a:t>
          </a:r>
        </a:p>
      </xdr:txBody>
    </xdr:sp>
    <xdr:clientData/>
  </xdr:twoCellAnchor>
  <xdr:twoCellAnchor>
    <xdr:from>
      <xdr:col>3</xdr:col>
      <xdr:colOff>485775</xdr:colOff>
      <xdr:row>1</xdr:row>
      <xdr:rowOff>19050</xdr:rowOff>
    </xdr:from>
    <xdr:to>
      <xdr:col>13</xdr:col>
      <xdr:colOff>333375</xdr:colOff>
      <xdr:row>3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819400" y="161925"/>
          <a:ext cx="680085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PROCEDIMIENTO DE CALIDAD</a:t>
          </a:r>
        </a:p>
      </xdr:txBody>
    </xdr:sp>
    <xdr:clientData/>
  </xdr:twoCellAnchor>
  <xdr:twoCellAnchor>
    <xdr:from>
      <xdr:col>1</xdr:col>
      <xdr:colOff>352425</xdr:colOff>
      <xdr:row>2</xdr:row>
      <xdr:rowOff>104775</xdr:rowOff>
    </xdr:from>
    <xdr:to>
      <xdr:col>3</xdr:col>
      <xdr:colOff>57150</xdr:colOff>
      <xdr:row>5</xdr:row>
      <xdr:rowOff>57150</xdr:rowOff>
    </xdr:to>
    <xdr:pic>
      <xdr:nvPicPr>
        <xdr:cNvPr id="5" name="Picture 6" descr="ifi logo azul sin f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90525"/>
          <a:ext cx="1762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3</xdr:col>
      <xdr:colOff>485775</xdr:colOff>
      <xdr:row>6</xdr:row>
      <xdr:rowOff>190500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76225" y="161925"/>
          <a:ext cx="269557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485775</xdr:colOff>
      <xdr:row>3</xdr:row>
      <xdr:rowOff>104775</xdr:rowOff>
    </xdr:from>
    <xdr:to>
      <xdr:col>13</xdr:col>
      <xdr:colOff>333375</xdr:colOff>
      <xdr:row>6</xdr:row>
      <xdr:rowOff>190500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971800" y="533400"/>
          <a:ext cx="68008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PROYECCION DE INGRESOS EJECUTIVO DE CONSULTORÍA 2012</a:t>
          </a:r>
        </a:p>
      </xdr:txBody>
    </xdr:sp>
    <xdr:clientData/>
  </xdr:twoCellAnchor>
  <xdr:twoCellAnchor>
    <xdr:from>
      <xdr:col>13</xdr:col>
      <xdr:colOff>333375</xdr:colOff>
      <xdr:row>1</xdr:row>
      <xdr:rowOff>19050</xdr:rowOff>
    </xdr:from>
    <xdr:to>
      <xdr:col>16</xdr:col>
      <xdr:colOff>0</xdr:colOff>
      <xdr:row>6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772650" y="161925"/>
          <a:ext cx="17526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Pág. 1 de 1</a:t>
          </a:r>
        </a:p>
      </xdr:txBody>
    </xdr:sp>
    <xdr:clientData/>
  </xdr:twoCellAnchor>
  <xdr:twoCellAnchor>
    <xdr:from>
      <xdr:col>3</xdr:col>
      <xdr:colOff>485775</xdr:colOff>
      <xdr:row>1</xdr:row>
      <xdr:rowOff>19050</xdr:rowOff>
    </xdr:from>
    <xdr:to>
      <xdr:col>13</xdr:col>
      <xdr:colOff>333375</xdr:colOff>
      <xdr:row>3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971800" y="161925"/>
          <a:ext cx="680085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PROCEDIMIENTO DE CALIDAD</a:t>
          </a:r>
        </a:p>
      </xdr:txBody>
    </xdr:sp>
    <xdr:clientData/>
  </xdr:twoCellAnchor>
  <xdr:twoCellAnchor>
    <xdr:from>
      <xdr:col>1</xdr:col>
      <xdr:colOff>352425</xdr:colOff>
      <xdr:row>2</xdr:row>
      <xdr:rowOff>104775</xdr:rowOff>
    </xdr:from>
    <xdr:to>
      <xdr:col>2</xdr:col>
      <xdr:colOff>161925</xdr:colOff>
      <xdr:row>5</xdr:row>
      <xdr:rowOff>57150</xdr:rowOff>
    </xdr:to>
    <xdr:pic>
      <xdr:nvPicPr>
        <xdr:cNvPr id="5" name="Picture 6" descr="ifi logo azul sin f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90525"/>
          <a:ext cx="1619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R49"/>
  <sheetViews>
    <sheetView showGridLines="0" zoomScale="90" zoomScaleNormal="90" workbookViewId="0" topLeftCell="A9">
      <selection activeCell="P15" sqref="P15"/>
    </sheetView>
  </sheetViews>
  <sheetFormatPr defaultColWidth="12" defaultRowHeight="11.25"/>
  <cols>
    <col min="1" max="1" width="4.83203125" style="4" customWidth="1"/>
    <col min="2" max="2" width="29" style="4" customWidth="1"/>
    <col min="3" max="3" width="7.5" style="4" customWidth="1"/>
    <col min="4" max="15" width="12.16015625" style="4" customWidth="1"/>
    <col min="16" max="16" width="12.16015625" style="5" customWidth="1"/>
    <col min="17" max="16384" width="12" style="4" customWidth="1"/>
  </cols>
  <sheetData>
    <row r="1" ht="11.25"/>
    <row r="2" ht="11.25"/>
    <row r="3" ht="11.25"/>
    <row r="4" ht="11.25"/>
    <row r="5" ht="11.25"/>
    <row r="6" ht="11.25"/>
    <row r="7" ht="19.5" customHeight="1"/>
    <row r="8" spans="7:16" s="61" customFormat="1" ht="12" customHeight="1">
      <c r="G8" s="62"/>
      <c r="H8" s="62"/>
      <c r="I8" s="62"/>
      <c r="J8" s="62"/>
      <c r="K8" s="62"/>
      <c r="L8" s="62"/>
      <c r="M8" s="62"/>
      <c r="N8" s="62"/>
      <c r="O8" s="62"/>
      <c r="P8" s="63"/>
    </row>
    <row r="9" spans="2:16" ht="18">
      <c r="B9" s="4" t="s">
        <v>47</v>
      </c>
      <c r="C9" s="4" t="s">
        <v>51</v>
      </c>
      <c r="E9" s="4" t="s">
        <v>50</v>
      </c>
      <c r="F9" s="65">
        <v>40973</v>
      </c>
      <c r="H9" s="7"/>
      <c r="I9" s="7"/>
      <c r="K9" s="7" t="s">
        <v>0</v>
      </c>
      <c r="O9" s="8"/>
      <c r="P9" s="9"/>
    </row>
    <row r="10" ht="12" customHeight="1"/>
    <row r="11" spans="2:16" s="3" customFormat="1" ht="15.75" customHeight="1">
      <c r="B11" s="1" t="s">
        <v>2</v>
      </c>
      <c r="C11" s="1"/>
      <c r="D11" s="1" t="s">
        <v>25</v>
      </c>
      <c r="E11" s="1" t="s">
        <v>26</v>
      </c>
      <c r="F11" s="1" t="s">
        <v>27</v>
      </c>
      <c r="G11" s="1" t="s">
        <v>28</v>
      </c>
      <c r="H11" s="1" t="s">
        <v>29</v>
      </c>
      <c r="I11" s="1" t="s">
        <v>30</v>
      </c>
      <c r="J11" s="1" t="s">
        <v>31</v>
      </c>
      <c r="K11" s="1" t="s">
        <v>32</v>
      </c>
      <c r="L11" s="1" t="s">
        <v>22</v>
      </c>
      <c r="M11" s="1" t="s">
        <v>23</v>
      </c>
      <c r="N11" s="1" t="s">
        <v>33</v>
      </c>
      <c r="O11" s="1" t="s">
        <v>24</v>
      </c>
      <c r="P11" s="2" t="s">
        <v>1</v>
      </c>
    </row>
    <row r="12" spans="2:16" s="3" customFormat="1" ht="15.75" customHeight="1">
      <c r="B12" s="79" t="s">
        <v>12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</row>
    <row r="13" spans="2:16" s="12" customFormat="1" ht="22.5">
      <c r="B13" s="13" t="s">
        <v>6</v>
      </c>
      <c r="C13" s="13"/>
      <c r="D13" s="14">
        <f>1600-SUM(D14:D17)</f>
        <v>1385</v>
      </c>
      <c r="E13" s="14">
        <f>1600-SUM(E14:E17)</f>
        <v>1385</v>
      </c>
      <c r="F13" s="14">
        <f>1600-SUM(F14:F17)</f>
        <v>1385</v>
      </c>
      <c r="G13" s="14">
        <f>1800-SUM(G14:G17)</f>
        <v>1335</v>
      </c>
      <c r="H13" s="14">
        <f>1800-SUM(H14:H17)</f>
        <v>1335</v>
      </c>
      <c r="I13" s="14">
        <f>1800-SUM(I14:I17)</f>
        <v>1335</v>
      </c>
      <c r="J13" s="14">
        <f>1800-SUM(J14:J17)</f>
        <v>1335</v>
      </c>
      <c r="K13" s="14">
        <f>3200-SUM(K14:K17)</f>
        <v>2660</v>
      </c>
      <c r="L13" s="14">
        <f>3200-SUM(L14:L17)</f>
        <v>2660</v>
      </c>
      <c r="M13" s="14">
        <f>3200-SUM(M14:M17)</f>
        <v>2660</v>
      </c>
      <c r="N13" s="14">
        <f>3200-SUM(N14:N17)</f>
        <v>2660</v>
      </c>
      <c r="O13" s="14">
        <f>3200-SUM(O14:O17)</f>
        <v>2660</v>
      </c>
      <c r="P13" s="44">
        <f>SUM(D13:O13)</f>
        <v>22795</v>
      </c>
    </row>
    <row r="14" spans="2:16" s="12" customFormat="1" ht="11.25">
      <c r="B14" s="13" t="s">
        <v>43</v>
      </c>
      <c r="C14" s="13"/>
      <c r="D14" s="14">
        <v>65</v>
      </c>
      <c r="E14" s="14">
        <v>65</v>
      </c>
      <c r="F14" s="14">
        <v>65</v>
      </c>
      <c r="G14" s="14">
        <v>65</v>
      </c>
      <c r="H14" s="14">
        <v>65</v>
      </c>
      <c r="I14" s="14">
        <v>65</v>
      </c>
      <c r="J14" s="14">
        <v>65</v>
      </c>
      <c r="K14" s="14">
        <v>65</v>
      </c>
      <c r="L14" s="14">
        <v>65</v>
      </c>
      <c r="M14" s="14">
        <v>65</v>
      </c>
      <c r="N14" s="14">
        <v>65</v>
      </c>
      <c r="O14" s="14">
        <v>65</v>
      </c>
      <c r="P14" s="44">
        <f>SUM(E14:O14)</f>
        <v>715</v>
      </c>
    </row>
    <row r="15" spans="2:16" s="12" customFormat="1" ht="11.25">
      <c r="B15" s="13" t="s">
        <v>4</v>
      </c>
      <c r="C15" s="13"/>
      <c r="D15" s="14"/>
      <c r="E15" s="14">
        <v>0</v>
      </c>
      <c r="F15" s="14">
        <v>0</v>
      </c>
      <c r="G15" s="14">
        <v>150</v>
      </c>
      <c r="H15" s="14">
        <v>150</v>
      </c>
      <c r="I15" s="14">
        <v>150</v>
      </c>
      <c r="J15" s="14">
        <v>150</v>
      </c>
      <c r="K15" s="14">
        <v>200</v>
      </c>
      <c r="L15" s="14">
        <v>200</v>
      </c>
      <c r="M15" s="14">
        <v>200</v>
      </c>
      <c r="N15" s="14">
        <v>200</v>
      </c>
      <c r="O15" s="14">
        <v>200</v>
      </c>
      <c r="P15" s="44">
        <f>SUM(E15:O15)</f>
        <v>1600</v>
      </c>
    </row>
    <row r="16" spans="2:16" s="12" customFormat="1" ht="11.25">
      <c r="B16" s="13" t="s">
        <v>5</v>
      </c>
      <c r="C16" s="13"/>
      <c r="D16" s="14"/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44">
        <f>SUM(D16:O16)</f>
        <v>0</v>
      </c>
    </row>
    <row r="17" spans="2:16" s="12" customFormat="1" ht="12" thickBot="1">
      <c r="B17" s="10" t="s">
        <v>3</v>
      </c>
      <c r="C17" s="10"/>
      <c r="D17" s="11">
        <v>150</v>
      </c>
      <c r="E17" s="11">
        <v>150</v>
      </c>
      <c r="F17" s="11">
        <v>150</v>
      </c>
      <c r="G17" s="11">
        <v>250</v>
      </c>
      <c r="H17" s="11">
        <v>250</v>
      </c>
      <c r="I17" s="11">
        <v>250</v>
      </c>
      <c r="J17" s="11">
        <v>250</v>
      </c>
      <c r="K17" s="11">
        <v>275</v>
      </c>
      <c r="L17" s="11">
        <v>275</v>
      </c>
      <c r="M17" s="11">
        <v>275</v>
      </c>
      <c r="N17" s="11">
        <v>275</v>
      </c>
      <c r="O17" s="11">
        <v>275</v>
      </c>
      <c r="P17" s="43">
        <f>SUM(D17:O17)</f>
        <v>2825</v>
      </c>
    </row>
    <row r="18" spans="2:16" s="12" customFormat="1" ht="12" thickBot="1">
      <c r="B18" s="15" t="s">
        <v>13</v>
      </c>
      <c r="C18" s="16"/>
      <c r="D18" s="17">
        <f aca="true" t="shared" si="0" ref="D18:P18">SUM(D13:D17)</f>
        <v>1600</v>
      </c>
      <c r="E18" s="17">
        <f t="shared" si="0"/>
        <v>1600</v>
      </c>
      <c r="F18" s="17">
        <f t="shared" si="0"/>
        <v>1600</v>
      </c>
      <c r="G18" s="17">
        <f t="shared" si="0"/>
        <v>1800</v>
      </c>
      <c r="H18" s="17">
        <f t="shared" si="0"/>
        <v>1800</v>
      </c>
      <c r="I18" s="17">
        <f t="shared" si="0"/>
        <v>1800</v>
      </c>
      <c r="J18" s="17">
        <f t="shared" si="0"/>
        <v>1800</v>
      </c>
      <c r="K18" s="17">
        <f t="shared" si="0"/>
        <v>3200</v>
      </c>
      <c r="L18" s="17">
        <f t="shared" si="0"/>
        <v>3200</v>
      </c>
      <c r="M18" s="17">
        <f t="shared" si="0"/>
        <v>3200</v>
      </c>
      <c r="N18" s="17">
        <f t="shared" si="0"/>
        <v>3200</v>
      </c>
      <c r="O18" s="17">
        <f t="shared" si="0"/>
        <v>3200</v>
      </c>
      <c r="P18" s="17">
        <f t="shared" si="0"/>
        <v>27935</v>
      </c>
    </row>
    <row r="19" spans="2:18" s="3" customFormat="1" ht="15.75" customHeight="1">
      <c r="B19" s="82" t="s">
        <v>16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/>
      <c r="R19" s="54">
        <f>SUM(K17:O17)</f>
        <v>1375</v>
      </c>
    </row>
    <row r="20" spans="2:16" s="12" customFormat="1" ht="22.5">
      <c r="B20" s="13" t="s">
        <v>20</v>
      </c>
      <c r="C20" s="19">
        <v>0.55</v>
      </c>
      <c r="D20" s="11">
        <f aca="true" t="shared" si="1" ref="D20:O20">D13*$C$20</f>
        <v>761.7500000000001</v>
      </c>
      <c r="E20" s="11">
        <f t="shared" si="1"/>
        <v>761.7500000000001</v>
      </c>
      <c r="F20" s="11">
        <f t="shared" si="1"/>
        <v>761.7500000000001</v>
      </c>
      <c r="G20" s="11">
        <f t="shared" si="1"/>
        <v>734.2500000000001</v>
      </c>
      <c r="H20" s="11">
        <f t="shared" si="1"/>
        <v>734.2500000000001</v>
      </c>
      <c r="I20" s="11">
        <f t="shared" si="1"/>
        <v>734.2500000000001</v>
      </c>
      <c r="J20" s="11">
        <f t="shared" si="1"/>
        <v>734.2500000000001</v>
      </c>
      <c r="K20" s="11">
        <f t="shared" si="1"/>
        <v>1463.0000000000002</v>
      </c>
      <c r="L20" s="11">
        <f t="shared" si="1"/>
        <v>1463.0000000000002</v>
      </c>
      <c r="M20" s="11">
        <f t="shared" si="1"/>
        <v>1463.0000000000002</v>
      </c>
      <c r="N20" s="11">
        <f t="shared" si="1"/>
        <v>1463.0000000000002</v>
      </c>
      <c r="O20" s="11">
        <f t="shared" si="1"/>
        <v>1463.0000000000002</v>
      </c>
      <c r="P20" s="43">
        <f>SUM(D20:O20)</f>
        <v>12537.250000000002</v>
      </c>
    </row>
    <row r="21" spans="2:16" s="12" customFormat="1" ht="11.25">
      <c r="B21" s="13" t="s">
        <v>44</v>
      </c>
      <c r="C21" s="19">
        <v>0.7</v>
      </c>
      <c r="D21" s="11">
        <f>$C$21*D14</f>
        <v>45.5</v>
      </c>
      <c r="E21" s="11">
        <f aca="true" t="shared" si="2" ref="E21:O21">$C$21*E14</f>
        <v>45.5</v>
      </c>
      <c r="F21" s="11">
        <f t="shared" si="2"/>
        <v>45.5</v>
      </c>
      <c r="G21" s="11">
        <f t="shared" si="2"/>
        <v>45.5</v>
      </c>
      <c r="H21" s="11">
        <f t="shared" si="2"/>
        <v>45.5</v>
      </c>
      <c r="I21" s="11">
        <f t="shared" si="2"/>
        <v>45.5</v>
      </c>
      <c r="J21" s="11">
        <f t="shared" si="2"/>
        <v>45.5</v>
      </c>
      <c r="K21" s="11">
        <f t="shared" si="2"/>
        <v>45.5</v>
      </c>
      <c r="L21" s="11">
        <f t="shared" si="2"/>
        <v>45.5</v>
      </c>
      <c r="M21" s="11">
        <f t="shared" si="2"/>
        <v>45.5</v>
      </c>
      <c r="N21" s="11">
        <f t="shared" si="2"/>
        <v>45.5</v>
      </c>
      <c r="O21" s="11">
        <f t="shared" si="2"/>
        <v>45.5</v>
      </c>
      <c r="P21" s="43">
        <f>SUM(D21:O21)</f>
        <v>546</v>
      </c>
    </row>
    <row r="22" spans="2:18" s="12" customFormat="1" ht="11.25">
      <c r="B22" s="13" t="s">
        <v>18</v>
      </c>
      <c r="C22" s="19">
        <v>0.3</v>
      </c>
      <c r="D22" s="11">
        <f aca="true" t="shared" si="3" ref="D22:O22">D15*$C$22</f>
        <v>0</v>
      </c>
      <c r="E22" s="11">
        <f t="shared" si="3"/>
        <v>0</v>
      </c>
      <c r="F22" s="11">
        <f t="shared" si="3"/>
        <v>0</v>
      </c>
      <c r="G22" s="11">
        <f t="shared" si="3"/>
        <v>45</v>
      </c>
      <c r="H22" s="11">
        <f t="shared" si="3"/>
        <v>45</v>
      </c>
      <c r="I22" s="11">
        <f t="shared" si="3"/>
        <v>45</v>
      </c>
      <c r="J22" s="11">
        <f t="shared" si="3"/>
        <v>45</v>
      </c>
      <c r="K22" s="11">
        <f t="shared" si="3"/>
        <v>60</v>
      </c>
      <c r="L22" s="11">
        <f t="shared" si="3"/>
        <v>60</v>
      </c>
      <c r="M22" s="11">
        <f t="shared" si="3"/>
        <v>60</v>
      </c>
      <c r="N22" s="11">
        <f t="shared" si="3"/>
        <v>60</v>
      </c>
      <c r="O22" s="11">
        <f t="shared" si="3"/>
        <v>60</v>
      </c>
      <c r="P22" s="43">
        <f>SUM(D22:O22)</f>
        <v>480</v>
      </c>
      <c r="R22" s="55">
        <f>SUM(K13:O13)</f>
        <v>13300</v>
      </c>
    </row>
    <row r="23" spans="2:16" s="12" customFormat="1" ht="11.25">
      <c r="B23" s="13" t="s">
        <v>19</v>
      </c>
      <c r="C23" s="19">
        <v>0.3</v>
      </c>
      <c r="D23" s="11">
        <f aca="true" t="shared" si="4" ref="D23:O23">D16*$C$23</f>
        <v>0</v>
      </c>
      <c r="E23" s="11">
        <f t="shared" si="4"/>
        <v>0</v>
      </c>
      <c r="F23" s="11">
        <f t="shared" si="4"/>
        <v>0</v>
      </c>
      <c r="G23" s="11">
        <f t="shared" si="4"/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  <c r="M23" s="11">
        <f t="shared" si="4"/>
        <v>0</v>
      </c>
      <c r="N23" s="11">
        <f t="shared" si="4"/>
        <v>0</v>
      </c>
      <c r="O23" s="11">
        <f t="shared" si="4"/>
        <v>0</v>
      </c>
      <c r="P23" s="43">
        <f>SUM(D23:O23)</f>
        <v>0</v>
      </c>
    </row>
    <row r="24" spans="2:18" s="12" customFormat="1" ht="11.25">
      <c r="B24" s="10" t="s">
        <v>17</v>
      </c>
      <c r="C24" s="19">
        <f>35/70</f>
        <v>0.5</v>
      </c>
      <c r="D24" s="11">
        <f aca="true" t="shared" si="5" ref="D24:O24">D17*$C$24</f>
        <v>75</v>
      </c>
      <c r="E24" s="11">
        <f t="shared" si="5"/>
        <v>75</v>
      </c>
      <c r="F24" s="11">
        <f t="shared" si="5"/>
        <v>75</v>
      </c>
      <c r="G24" s="11">
        <f t="shared" si="5"/>
        <v>125</v>
      </c>
      <c r="H24" s="11">
        <f>H17*$C$24</f>
        <v>125</v>
      </c>
      <c r="I24" s="11">
        <f t="shared" si="5"/>
        <v>125</v>
      </c>
      <c r="J24" s="11">
        <f t="shared" si="5"/>
        <v>125</v>
      </c>
      <c r="K24" s="11">
        <f t="shared" si="5"/>
        <v>137.5</v>
      </c>
      <c r="L24" s="11">
        <f t="shared" si="5"/>
        <v>137.5</v>
      </c>
      <c r="M24" s="11">
        <f t="shared" si="5"/>
        <v>137.5</v>
      </c>
      <c r="N24" s="11">
        <f t="shared" si="5"/>
        <v>137.5</v>
      </c>
      <c r="O24" s="11">
        <f t="shared" si="5"/>
        <v>137.5</v>
      </c>
      <c r="P24" s="43">
        <f>SUM(D24:O24)</f>
        <v>1412.5</v>
      </c>
      <c r="R24" s="55">
        <f>SUM(K15:O15)</f>
        <v>1000</v>
      </c>
    </row>
    <row r="25" spans="2:16" s="12" customFormat="1" ht="23.25" thickBot="1">
      <c r="B25" s="74" t="s">
        <v>21</v>
      </c>
      <c r="C25" s="75"/>
      <c r="D25" s="76">
        <f>SUM(D20:D24)</f>
        <v>882.2500000000001</v>
      </c>
      <c r="E25" s="76">
        <f aca="true" t="shared" si="6" ref="E25:O25">SUM(E20:E24)</f>
        <v>882.2500000000001</v>
      </c>
      <c r="F25" s="76">
        <f t="shared" si="6"/>
        <v>882.2500000000001</v>
      </c>
      <c r="G25" s="76">
        <f t="shared" si="6"/>
        <v>949.7500000000001</v>
      </c>
      <c r="H25" s="76">
        <f t="shared" si="6"/>
        <v>949.7500000000001</v>
      </c>
      <c r="I25" s="76">
        <f t="shared" si="6"/>
        <v>949.7500000000001</v>
      </c>
      <c r="J25" s="76">
        <f t="shared" si="6"/>
        <v>949.7500000000001</v>
      </c>
      <c r="K25" s="76">
        <f t="shared" si="6"/>
        <v>1706.0000000000002</v>
      </c>
      <c r="L25" s="76">
        <f t="shared" si="6"/>
        <v>1706.0000000000002</v>
      </c>
      <c r="M25" s="76">
        <f t="shared" si="6"/>
        <v>1706.0000000000002</v>
      </c>
      <c r="N25" s="76">
        <f t="shared" si="6"/>
        <v>1706.0000000000002</v>
      </c>
      <c r="O25" s="76">
        <f t="shared" si="6"/>
        <v>1706.0000000000002</v>
      </c>
      <c r="P25" s="77">
        <f>P18*0.35</f>
        <v>9777.25</v>
      </c>
    </row>
    <row r="26" spans="2:16" s="12" customFormat="1" ht="12" customHeight="1">
      <c r="B26" s="85" t="s">
        <v>10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7"/>
    </row>
    <row r="27" spans="2:16" s="12" customFormat="1" ht="25.5" customHeight="1">
      <c r="B27" s="23" t="s">
        <v>9</v>
      </c>
      <c r="C27" s="66">
        <v>0.05</v>
      </c>
      <c r="D27" s="14">
        <f aca="true" t="shared" si="7" ref="D27:O27">D13*$C$27</f>
        <v>69.25</v>
      </c>
      <c r="E27" s="14">
        <f t="shared" si="7"/>
        <v>69.25</v>
      </c>
      <c r="F27" s="14">
        <f t="shared" si="7"/>
        <v>69.25</v>
      </c>
      <c r="G27" s="14">
        <f t="shared" si="7"/>
        <v>66.75</v>
      </c>
      <c r="H27" s="14">
        <f t="shared" si="7"/>
        <v>66.75</v>
      </c>
      <c r="I27" s="14">
        <f t="shared" si="7"/>
        <v>66.75</v>
      </c>
      <c r="J27" s="14">
        <f t="shared" si="7"/>
        <v>66.75</v>
      </c>
      <c r="K27" s="14">
        <f t="shared" si="7"/>
        <v>133</v>
      </c>
      <c r="L27" s="14">
        <f t="shared" si="7"/>
        <v>133</v>
      </c>
      <c r="M27" s="14">
        <f t="shared" si="7"/>
        <v>133</v>
      </c>
      <c r="N27" s="14">
        <f t="shared" si="7"/>
        <v>133</v>
      </c>
      <c r="O27" s="14">
        <f t="shared" si="7"/>
        <v>133</v>
      </c>
      <c r="P27" s="24">
        <f aca="true" t="shared" si="8" ref="P27:P37">SUM(D27:O27)</f>
        <v>1139.75</v>
      </c>
    </row>
    <row r="28" spans="2:16" s="12" customFormat="1" ht="23.25" customHeight="1">
      <c r="B28" s="23" t="s">
        <v>45</v>
      </c>
      <c r="C28" s="66">
        <v>0.1</v>
      </c>
      <c r="D28" s="14">
        <f>$C$28*D14</f>
        <v>6.5</v>
      </c>
      <c r="E28" s="14">
        <f aca="true" t="shared" si="9" ref="E28:O28">$C$28*E14</f>
        <v>6.5</v>
      </c>
      <c r="F28" s="14">
        <f t="shared" si="9"/>
        <v>6.5</v>
      </c>
      <c r="G28" s="14">
        <f t="shared" si="9"/>
        <v>6.5</v>
      </c>
      <c r="H28" s="14">
        <f t="shared" si="9"/>
        <v>6.5</v>
      </c>
      <c r="I28" s="14">
        <f t="shared" si="9"/>
        <v>6.5</v>
      </c>
      <c r="J28" s="14">
        <f t="shared" si="9"/>
        <v>6.5</v>
      </c>
      <c r="K28" s="14">
        <f t="shared" si="9"/>
        <v>6.5</v>
      </c>
      <c r="L28" s="14">
        <f t="shared" si="9"/>
        <v>6.5</v>
      </c>
      <c r="M28" s="14">
        <f t="shared" si="9"/>
        <v>6.5</v>
      </c>
      <c r="N28" s="14">
        <f t="shared" si="9"/>
        <v>6.5</v>
      </c>
      <c r="O28" s="14">
        <f t="shared" si="9"/>
        <v>6.5</v>
      </c>
      <c r="P28" s="24">
        <f t="shared" si="8"/>
        <v>78</v>
      </c>
    </row>
    <row r="29" spans="2:16" s="12" customFormat="1" ht="23.25" customHeight="1">
      <c r="B29" s="23" t="s">
        <v>8</v>
      </c>
      <c r="C29" s="66">
        <v>0.05</v>
      </c>
      <c r="D29" s="14">
        <f aca="true" t="shared" si="10" ref="D29:O29">D15*$C$29</f>
        <v>0</v>
      </c>
      <c r="E29" s="14">
        <f t="shared" si="10"/>
        <v>0</v>
      </c>
      <c r="F29" s="14">
        <f t="shared" si="10"/>
        <v>0</v>
      </c>
      <c r="G29" s="14">
        <f t="shared" si="10"/>
        <v>7.5</v>
      </c>
      <c r="H29" s="14">
        <f t="shared" si="10"/>
        <v>7.5</v>
      </c>
      <c r="I29" s="14">
        <f t="shared" si="10"/>
        <v>7.5</v>
      </c>
      <c r="J29" s="14">
        <f t="shared" si="10"/>
        <v>7.5</v>
      </c>
      <c r="K29" s="14">
        <f t="shared" si="10"/>
        <v>10</v>
      </c>
      <c r="L29" s="14">
        <f t="shared" si="10"/>
        <v>10</v>
      </c>
      <c r="M29" s="14">
        <f t="shared" si="10"/>
        <v>10</v>
      </c>
      <c r="N29" s="14">
        <f t="shared" si="10"/>
        <v>10</v>
      </c>
      <c r="O29" s="14">
        <f t="shared" si="10"/>
        <v>10</v>
      </c>
      <c r="P29" s="24">
        <f t="shared" si="8"/>
        <v>80</v>
      </c>
    </row>
    <row r="30" spans="2:16" s="12" customFormat="1" ht="25.5" customHeight="1">
      <c r="B30" s="23" t="s">
        <v>14</v>
      </c>
      <c r="C30" s="66">
        <v>0.05</v>
      </c>
      <c r="D30" s="14">
        <f aca="true" t="shared" si="11" ref="D30:O30">D16*$C$30</f>
        <v>0</v>
      </c>
      <c r="E30" s="14">
        <f t="shared" si="11"/>
        <v>0</v>
      </c>
      <c r="F30" s="14">
        <f t="shared" si="11"/>
        <v>0</v>
      </c>
      <c r="G30" s="14">
        <f t="shared" si="11"/>
        <v>0</v>
      </c>
      <c r="H30" s="14">
        <f t="shared" si="11"/>
        <v>0</v>
      </c>
      <c r="I30" s="14">
        <f t="shared" si="11"/>
        <v>0</v>
      </c>
      <c r="J30" s="14">
        <f t="shared" si="11"/>
        <v>0</v>
      </c>
      <c r="K30" s="14">
        <f t="shared" si="11"/>
        <v>0</v>
      </c>
      <c r="L30" s="14">
        <f t="shared" si="11"/>
        <v>0</v>
      </c>
      <c r="M30" s="14">
        <f t="shared" si="11"/>
        <v>0</v>
      </c>
      <c r="N30" s="14">
        <f t="shared" si="11"/>
        <v>0</v>
      </c>
      <c r="O30" s="14">
        <f t="shared" si="11"/>
        <v>0</v>
      </c>
      <c r="P30" s="24">
        <f t="shared" si="8"/>
        <v>0</v>
      </c>
    </row>
    <row r="31" spans="2:17" s="12" customFormat="1" ht="22.5">
      <c r="B31" s="23" t="s">
        <v>7</v>
      </c>
      <c r="C31" s="66">
        <v>0.05</v>
      </c>
      <c r="D31" s="14">
        <f aca="true" t="shared" si="12" ref="D31:O31">D17*$C$31</f>
        <v>7.5</v>
      </c>
      <c r="E31" s="14">
        <f t="shared" si="12"/>
        <v>7.5</v>
      </c>
      <c r="F31" s="14">
        <f t="shared" si="12"/>
        <v>7.5</v>
      </c>
      <c r="G31" s="14">
        <f t="shared" si="12"/>
        <v>12.5</v>
      </c>
      <c r="H31" s="14">
        <f t="shared" si="12"/>
        <v>12.5</v>
      </c>
      <c r="I31" s="14">
        <f t="shared" si="12"/>
        <v>12.5</v>
      </c>
      <c r="J31" s="14">
        <f t="shared" si="12"/>
        <v>12.5</v>
      </c>
      <c r="K31" s="14">
        <f t="shared" si="12"/>
        <v>13.75</v>
      </c>
      <c r="L31" s="14">
        <f t="shared" si="12"/>
        <v>13.75</v>
      </c>
      <c r="M31" s="14">
        <f t="shared" si="12"/>
        <v>13.75</v>
      </c>
      <c r="N31" s="14">
        <f t="shared" si="12"/>
        <v>13.75</v>
      </c>
      <c r="O31" s="14">
        <f t="shared" si="12"/>
        <v>13.75</v>
      </c>
      <c r="P31" s="24">
        <f t="shared" si="8"/>
        <v>141.25</v>
      </c>
      <c r="Q31" s="55"/>
    </row>
    <row r="32" spans="2:16" s="12" customFormat="1" ht="25.5" customHeight="1">
      <c r="B32" s="25" t="s">
        <v>36</v>
      </c>
      <c r="C32" s="60">
        <v>0</v>
      </c>
      <c r="D32" s="26">
        <f>D18*$C$32</f>
        <v>0</v>
      </c>
      <c r="E32" s="26">
        <f aca="true" t="shared" si="13" ref="E32:O32">E18*$C$32</f>
        <v>0</v>
      </c>
      <c r="F32" s="26">
        <f t="shared" si="13"/>
        <v>0</v>
      </c>
      <c r="G32" s="26">
        <f t="shared" si="13"/>
        <v>0</v>
      </c>
      <c r="H32" s="26">
        <f t="shared" si="13"/>
        <v>0</v>
      </c>
      <c r="I32" s="26">
        <f t="shared" si="13"/>
        <v>0</v>
      </c>
      <c r="J32" s="26">
        <f t="shared" si="13"/>
        <v>0</v>
      </c>
      <c r="K32" s="26">
        <f>K18*$C$32</f>
        <v>0</v>
      </c>
      <c r="L32" s="26">
        <f t="shared" si="13"/>
        <v>0</v>
      </c>
      <c r="M32" s="26">
        <f t="shared" si="13"/>
        <v>0</v>
      </c>
      <c r="N32" s="26">
        <f t="shared" si="13"/>
        <v>0</v>
      </c>
      <c r="O32" s="26">
        <f t="shared" si="13"/>
        <v>0</v>
      </c>
      <c r="P32" s="24">
        <f t="shared" si="8"/>
        <v>0</v>
      </c>
    </row>
    <row r="33" spans="2:16" s="12" customFormat="1" ht="11.25">
      <c r="B33" s="25" t="s">
        <v>11</v>
      </c>
      <c r="C33" s="67"/>
      <c r="D33" s="26">
        <v>250</v>
      </c>
      <c r="E33" s="26">
        <v>250</v>
      </c>
      <c r="F33" s="26">
        <v>250</v>
      </c>
      <c r="G33" s="26">
        <v>300</v>
      </c>
      <c r="H33" s="26">
        <v>300</v>
      </c>
      <c r="I33" s="26">
        <v>300</v>
      </c>
      <c r="J33" s="26">
        <v>300</v>
      </c>
      <c r="K33" s="26">
        <v>300</v>
      </c>
      <c r="L33" s="26">
        <v>300</v>
      </c>
      <c r="M33" s="26">
        <v>300</v>
      </c>
      <c r="N33" s="26">
        <v>300</v>
      </c>
      <c r="O33" s="26">
        <v>300</v>
      </c>
      <c r="P33" s="24">
        <f t="shared" si="8"/>
        <v>3450</v>
      </c>
    </row>
    <row r="34" spans="2:16" s="12" customFormat="1" ht="25.5" customHeight="1">
      <c r="B34" s="25" t="s">
        <v>39</v>
      </c>
      <c r="C34" s="68">
        <v>12</v>
      </c>
      <c r="D34" s="26">
        <f>SUM(D27:D33)/C34</f>
        <v>27.770833333333332</v>
      </c>
      <c r="E34" s="26">
        <f aca="true" t="shared" si="14" ref="E34:O34">SUM(E27:E33)/12</f>
        <v>27.770833333333332</v>
      </c>
      <c r="F34" s="26">
        <f t="shared" si="14"/>
        <v>27.770833333333332</v>
      </c>
      <c r="G34" s="26">
        <f t="shared" si="14"/>
        <v>32.770833333333336</v>
      </c>
      <c r="H34" s="26">
        <f t="shared" si="14"/>
        <v>32.770833333333336</v>
      </c>
      <c r="I34" s="26">
        <f t="shared" si="14"/>
        <v>32.770833333333336</v>
      </c>
      <c r="J34" s="26">
        <f t="shared" si="14"/>
        <v>32.770833333333336</v>
      </c>
      <c r="K34" s="26">
        <f t="shared" si="14"/>
        <v>38.604166666666664</v>
      </c>
      <c r="L34" s="26">
        <f t="shared" si="14"/>
        <v>38.604166666666664</v>
      </c>
      <c r="M34" s="26">
        <f t="shared" si="14"/>
        <v>38.604166666666664</v>
      </c>
      <c r="N34" s="26">
        <f t="shared" si="14"/>
        <v>38.604166666666664</v>
      </c>
      <c r="O34" s="26">
        <f t="shared" si="14"/>
        <v>38.604166666666664</v>
      </c>
      <c r="P34" s="24">
        <f t="shared" si="8"/>
        <v>407.41666666666674</v>
      </c>
    </row>
    <row r="35" spans="2:16" s="12" customFormat="1" ht="25.5" customHeight="1">
      <c r="B35" s="25" t="s">
        <v>42</v>
      </c>
      <c r="C35" s="68">
        <v>12</v>
      </c>
      <c r="D35" s="26">
        <f>SUM(D27:D33)/C35</f>
        <v>27.770833333333332</v>
      </c>
      <c r="E35" s="26">
        <f aca="true" t="shared" si="15" ref="E35:O35">SUM(E27:E33)/12</f>
        <v>27.770833333333332</v>
      </c>
      <c r="F35" s="26">
        <f t="shared" si="15"/>
        <v>27.770833333333332</v>
      </c>
      <c r="G35" s="26">
        <f t="shared" si="15"/>
        <v>32.770833333333336</v>
      </c>
      <c r="H35" s="26">
        <f t="shared" si="15"/>
        <v>32.770833333333336</v>
      </c>
      <c r="I35" s="26">
        <f t="shared" si="15"/>
        <v>32.770833333333336</v>
      </c>
      <c r="J35" s="26">
        <f t="shared" si="15"/>
        <v>32.770833333333336</v>
      </c>
      <c r="K35" s="26">
        <f t="shared" si="15"/>
        <v>38.604166666666664</v>
      </c>
      <c r="L35" s="26">
        <f t="shared" si="15"/>
        <v>38.604166666666664</v>
      </c>
      <c r="M35" s="26">
        <f t="shared" si="15"/>
        <v>38.604166666666664</v>
      </c>
      <c r="N35" s="26">
        <f t="shared" si="15"/>
        <v>38.604166666666664</v>
      </c>
      <c r="O35" s="26">
        <f t="shared" si="15"/>
        <v>38.604166666666664</v>
      </c>
      <c r="P35" s="24">
        <f t="shared" si="8"/>
        <v>407.41666666666674</v>
      </c>
    </row>
    <row r="36" spans="2:16" s="12" customFormat="1" ht="25.5" customHeight="1">
      <c r="B36" s="25" t="s">
        <v>40</v>
      </c>
      <c r="C36" s="60">
        <v>0.0371</v>
      </c>
      <c r="D36" s="26">
        <f aca="true" t="shared" si="16" ref="D36:O36">SUM(D27:D33)*$C$36</f>
        <v>12.363575</v>
      </c>
      <c r="E36" s="26">
        <f t="shared" si="16"/>
        <v>12.363575</v>
      </c>
      <c r="F36" s="26">
        <f t="shared" si="16"/>
        <v>12.363575</v>
      </c>
      <c r="G36" s="26">
        <f t="shared" si="16"/>
        <v>14.589575</v>
      </c>
      <c r="H36" s="26">
        <f t="shared" si="16"/>
        <v>14.589575</v>
      </c>
      <c r="I36" s="26">
        <f t="shared" si="16"/>
        <v>14.589575</v>
      </c>
      <c r="J36" s="26">
        <f t="shared" si="16"/>
        <v>14.589575</v>
      </c>
      <c r="K36" s="26">
        <f t="shared" si="16"/>
        <v>17.186575</v>
      </c>
      <c r="L36" s="26">
        <f t="shared" si="16"/>
        <v>17.186575</v>
      </c>
      <c r="M36" s="26">
        <f t="shared" si="16"/>
        <v>17.186575</v>
      </c>
      <c r="N36" s="26">
        <f t="shared" si="16"/>
        <v>17.186575</v>
      </c>
      <c r="O36" s="26">
        <f t="shared" si="16"/>
        <v>17.186575</v>
      </c>
      <c r="P36" s="24">
        <f t="shared" si="8"/>
        <v>181.3819</v>
      </c>
    </row>
    <row r="37" spans="2:16" s="12" customFormat="1" ht="11.25">
      <c r="B37" s="25" t="s">
        <v>41</v>
      </c>
      <c r="C37" s="60">
        <v>0.1</v>
      </c>
      <c r="D37" s="26">
        <f aca="true" t="shared" si="17" ref="D37:O37">SUM(D27:D33)*$C$37</f>
        <v>33.325</v>
      </c>
      <c r="E37" s="26">
        <f t="shared" si="17"/>
        <v>33.325</v>
      </c>
      <c r="F37" s="26">
        <f t="shared" si="17"/>
        <v>33.325</v>
      </c>
      <c r="G37" s="26">
        <f t="shared" si="17"/>
        <v>39.325</v>
      </c>
      <c r="H37" s="26">
        <f t="shared" si="17"/>
        <v>39.325</v>
      </c>
      <c r="I37" s="26">
        <f t="shared" si="17"/>
        <v>39.325</v>
      </c>
      <c r="J37" s="26">
        <f t="shared" si="17"/>
        <v>39.325</v>
      </c>
      <c r="K37" s="26">
        <f t="shared" si="17"/>
        <v>46.325</v>
      </c>
      <c r="L37" s="26">
        <f t="shared" si="17"/>
        <v>46.325</v>
      </c>
      <c r="M37" s="26">
        <f t="shared" si="17"/>
        <v>46.325</v>
      </c>
      <c r="N37" s="26">
        <f t="shared" si="17"/>
        <v>46.325</v>
      </c>
      <c r="O37" s="26">
        <f t="shared" si="17"/>
        <v>46.325</v>
      </c>
      <c r="P37" s="24">
        <f t="shared" si="8"/>
        <v>488.8999999999999</v>
      </c>
    </row>
    <row r="38" spans="2:16" s="12" customFormat="1" ht="12" thickBot="1">
      <c r="B38" s="71" t="s">
        <v>59</v>
      </c>
      <c r="C38" s="72"/>
      <c r="D38" s="73">
        <f>SUM(D27:D37)</f>
        <v>434.48024166666664</v>
      </c>
      <c r="E38" s="73">
        <f aca="true" t="shared" si="18" ref="E38:O38">SUM(E27:E37)</f>
        <v>434.48024166666664</v>
      </c>
      <c r="F38" s="73">
        <f t="shared" si="18"/>
        <v>434.48024166666664</v>
      </c>
      <c r="G38" s="73">
        <f t="shared" si="18"/>
        <v>512.7062416666666</v>
      </c>
      <c r="H38" s="73">
        <f t="shared" si="18"/>
        <v>512.7062416666666</v>
      </c>
      <c r="I38" s="73">
        <f t="shared" si="18"/>
        <v>512.7062416666666</v>
      </c>
      <c r="J38" s="73">
        <f t="shared" si="18"/>
        <v>512.7062416666666</v>
      </c>
      <c r="K38" s="73">
        <f t="shared" si="18"/>
        <v>603.9699083333334</v>
      </c>
      <c r="L38" s="73">
        <f t="shared" si="18"/>
        <v>603.9699083333334</v>
      </c>
      <c r="M38" s="73">
        <f t="shared" si="18"/>
        <v>603.9699083333334</v>
      </c>
      <c r="N38" s="73">
        <f t="shared" si="18"/>
        <v>603.9699083333334</v>
      </c>
      <c r="O38" s="73">
        <f t="shared" si="18"/>
        <v>603.9699083333334</v>
      </c>
      <c r="P38" s="73">
        <f>SUM(P27:P37)</f>
        <v>6374.115233333334</v>
      </c>
    </row>
    <row r="39" spans="2:16" s="12" customFormat="1" ht="25.5" customHeight="1" thickBot="1">
      <c r="B39" s="78" t="s">
        <v>61</v>
      </c>
      <c r="C39" s="28"/>
      <c r="D39" s="29">
        <f>SUM(D27:D33)</f>
        <v>333.25</v>
      </c>
      <c r="E39" s="29">
        <f aca="true" t="shared" si="19" ref="E39:O39">SUM(E27:E33)</f>
        <v>333.25</v>
      </c>
      <c r="F39" s="29">
        <f t="shared" si="19"/>
        <v>333.25</v>
      </c>
      <c r="G39" s="29">
        <f t="shared" si="19"/>
        <v>393.25</v>
      </c>
      <c r="H39" s="29">
        <f t="shared" si="19"/>
        <v>393.25</v>
      </c>
      <c r="I39" s="29">
        <f t="shared" si="19"/>
        <v>393.25</v>
      </c>
      <c r="J39" s="29">
        <f t="shared" si="19"/>
        <v>393.25</v>
      </c>
      <c r="K39" s="29">
        <f t="shared" si="19"/>
        <v>463.25</v>
      </c>
      <c r="L39" s="29">
        <f t="shared" si="19"/>
        <v>463.25</v>
      </c>
      <c r="M39" s="29">
        <f t="shared" si="19"/>
        <v>463.25</v>
      </c>
      <c r="N39" s="29">
        <f t="shared" si="19"/>
        <v>463.25</v>
      </c>
      <c r="O39" s="29">
        <f t="shared" si="19"/>
        <v>463.25</v>
      </c>
      <c r="P39" s="45">
        <f>SUM(D39:O39)</f>
        <v>4889</v>
      </c>
    </row>
    <row r="40" spans="2:16" s="12" customFormat="1" ht="12" thickBot="1">
      <c r="B40" s="15" t="s">
        <v>15</v>
      </c>
      <c r="C40" s="16"/>
      <c r="D40" s="30">
        <f>D25-D38</f>
        <v>447.76975833333347</v>
      </c>
      <c r="E40" s="30">
        <f aca="true" t="shared" si="20" ref="E40:O40">E25-E38</f>
        <v>447.76975833333347</v>
      </c>
      <c r="F40" s="30">
        <f t="shared" si="20"/>
        <v>447.76975833333347</v>
      </c>
      <c r="G40" s="30">
        <f t="shared" si="20"/>
        <v>437.04375833333347</v>
      </c>
      <c r="H40" s="30">
        <f t="shared" si="20"/>
        <v>437.04375833333347</v>
      </c>
      <c r="I40" s="30">
        <f t="shared" si="20"/>
        <v>437.04375833333347</v>
      </c>
      <c r="J40" s="30">
        <f t="shared" si="20"/>
        <v>437.04375833333347</v>
      </c>
      <c r="K40" s="30">
        <f t="shared" si="20"/>
        <v>1102.030091666667</v>
      </c>
      <c r="L40" s="30">
        <f t="shared" si="20"/>
        <v>1102.030091666667</v>
      </c>
      <c r="M40" s="30">
        <f t="shared" si="20"/>
        <v>1102.030091666667</v>
      </c>
      <c r="N40" s="30">
        <f t="shared" si="20"/>
        <v>1102.030091666667</v>
      </c>
      <c r="O40" s="30">
        <f t="shared" si="20"/>
        <v>1102.030091666667</v>
      </c>
      <c r="P40" s="69">
        <f>SUM(D40:O40)</f>
        <v>8601.634766666672</v>
      </c>
    </row>
    <row r="41" spans="2:16" s="12" customFormat="1" ht="13.5" customHeight="1">
      <c r="B41" s="47" t="s">
        <v>34</v>
      </c>
      <c r="C41" s="47"/>
      <c r="D41" s="48">
        <f>IF(D39=0,0,D40/D39)</f>
        <v>1.3436451862965746</v>
      </c>
      <c r="E41" s="48">
        <f aca="true" t="shared" si="21" ref="E41:P41">IF(E39=0,0,E40/E39)</f>
        <v>1.3436451862965746</v>
      </c>
      <c r="F41" s="48">
        <f t="shared" si="21"/>
        <v>1.3436451862965746</v>
      </c>
      <c r="G41" s="48">
        <f t="shared" si="21"/>
        <v>1.111363657554567</v>
      </c>
      <c r="H41" s="48">
        <f t="shared" si="21"/>
        <v>1.111363657554567</v>
      </c>
      <c r="I41" s="48">
        <f t="shared" si="21"/>
        <v>1.111363657554567</v>
      </c>
      <c r="J41" s="48">
        <f t="shared" si="21"/>
        <v>1.111363657554567</v>
      </c>
      <c r="K41" s="48">
        <f t="shared" si="21"/>
        <v>2.378910073754273</v>
      </c>
      <c r="L41" s="48">
        <f t="shared" si="21"/>
        <v>2.378910073754273</v>
      </c>
      <c r="M41" s="48">
        <f t="shared" si="21"/>
        <v>2.378910073754273</v>
      </c>
      <c r="N41" s="48">
        <f t="shared" si="21"/>
        <v>2.378910073754273</v>
      </c>
      <c r="O41" s="48">
        <f t="shared" si="21"/>
        <v>2.378910073754273</v>
      </c>
      <c r="P41" s="48">
        <f t="shared" si="21"/>
        <v>1.7593853071521113</v>
      </c>
    </row>
    <row r="42" spans="2:16" s="12" customFormat="1" ht="13.5" customHeight="1"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2:16" s="12" customFormat="1" ht="24" customHeight="1">
      <c r="B43" s="31"/>
      <c r="C43" s="31"/>
      <c r="D43" s="31"/>
      <c r="E43" s="31"/>
      <c r="F43" s="55"/>
      <c r="I43" s="32"/>
      <c r="J43" s="32"/>
      <c r="K43" s="32"/>
      <c r="L43" s="32"/>
      <c r="M43" s="32"/>
      <c r="N43" s="32"/>
      <c r="O43" s="33"/>
      <c r="P43" s="34"/>
    </row>
    <row r="44" spans="2:16" s="12" customFormat="1" ht="24" customHeight="1">
      <c r="B44" s="35" t="s">
        <v>52</v>
      </c>
      <c r="C44" s="36"/>
      <c r="D44" s="36"/>
      <c r="E44" s="36"/>
      <c r="F44" s="36"/>
      <c r="G44" s="37"/>
      <c r="H44" s="38"/>
      <c r="I44" s="38"/>
      <c r="J44" s="39"/>
      <c r="K44" s="39"/>
      <c r="L44" s="39"/>
      <c r="M44" s="39"/>
      <c r="N44" s="39"/>
      <c r="O44" s="32"/>
      <c r="P44" s="40"/>
    </row>
    <row r="45" spans="2:16" s="12" customFormat="1" ht="20.25" customHeight="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2"/>
    </row>
    <row r="46" s="12" customFormat="1" ht="34.5" customHeight="1">
      <c r="P46" s="42"/>
    </row>
    <row r="47" s="12" customFormat="1" ht="34.5" customHeight="1">
      <c r="P47" s="42"/>
    </row>
    <row r="48" s="12" customFormat="1" ht="34.5" customHeight="1">
      <c r="P48" s="42"/>
    </row>
    <row r="49" s="12" customFormat="1" ht="34.5" customHeight="1">
      <c r="P49" s="42"/>
    </row>
  </sheetData>
  <sheetProtection/>
  <mergeCells count="3">
    <mergeCell ref="B12:P12"/>
    <mergeCell ref="B19:P19"/>
    <mergeCell ref="B26:P26"/>
  </mergeCells>
  <printOptions/>
  <pageMargins left="0.2362204724409449" right="0.1968503937007874" top="0.3937007874015748" bottom="0.35433070866141736" header="0.2362204724409449" footer="0.2362204724409449"/>
  <pageSetup horizontalDpi="600" verticalDpi="600" orientation="landscape" scale="65" r:id="rId4"/>
  <headerFooter alignWithMargins="0">
    <oddFooter>&amp;L&amp;F&amp;C&amp;D&amp;R&amp;P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7:R51"/>
  <sheetViews>
    <sheetView showGridLines="0" tabSelected="1" workbookViewId="0" topLeftCell="A1">
      <selection activeCell="J21" sqref="J21"/>
    </sheetView>
  </sheetViews>
  <sheetFormatPr defaultColWidth="12" defaultRowHeight="11.25"/>
  <cols>
    <col min="1" max="1" width="4.83203125" style="4" customWidth="1"/>
    <col min="2" max="2" width="29" style="4" customWidth="1"/>
    <col min="3" max="3" width="7.5" style="4" customWidth="1"/>
    <col min="4" max="15" width="12.16015625" style="4" customWidth="1"/>
    <col min="16" max="16" width="12.16015625" style="5" customWidth="1"/>
    <col min="17" max="16384" width="12" style="4" customWidth="1"/>
  </cols>
  <sheetData>
    <row r="1" ht="11.25"/>
    <row r="2" ht="11.25"/>
    <row r="3" ht="11.25"/>
    <row r="4" ht="11.25"/>
    <row r="5" ht="11.25"/>
    <row r="6" ht="19.5" customHeight="1"/>
    <row r="7" spans="7:16" s="61" customFormat="1" ht="5.25" customHeight="1"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2:16" ht="13.5" customHeight="1">
      <c r="B8" s="4" t="s">
        <v>47</v>
      </c>
      <c r="C8" s="4" t="s">
        <v>51</v>
      </c>
      <c r="E8" s="4" t="s">
        <v>50</v>
      </c>
      <c r="F8" s="65">
        <v>41137</v>
      </c>
      <c r="H8" s="7"/>
      <c r="I8" s="7"/>
      <c r="K8" s="7" t="s">
        <v>0</v>
      </c>
      <c r="O8" s="8"/>
      <c r="P8" s="9"/>
    </row>
    <row r="9" ht="4.5" customHeight="1"/>
    <row r="10" spans="2:16" s="3" customFormat="1" ht="15.75" customHeight="1">
      <c r="B10" s="1" t="s">
        <v>2</v>
      </c>
      <c r="C10" s="1"/>
      <c r="D10" s="70" t="s">
        <v>30</v>
      </c>
      <c r="E10" s="70" t="s">
        <v>31</v>
      </c>
      <c r="F10" s="70" t="s">
        <v>32</v>
      </c>
      <c r="G10" s="1" t="s">
        <v>22</v>
      </c>
      <c r="H10" s="1" t="s">
        <v>23</v>
      </c>
      <c r="I10" s="1" t="s">
        <v>33</v>
      </c>
      <c r="J10" s="70" t="s">
        <v>24</v>
      </c>
      <c r="K10" s="70" t="s">
        <v>25</v>
      </c>
      <c r="L10" s="70" t="s">
        <v>26</v>
      </c>
      <c r="M10" s="1" t="s">
        <v>27</v>
      </c>
      <c r="N10" s="1" t="s">
        <v>28</v>
      </c>
      <c r="O10" s="1" t="s">
        <v>29</v>
      </c>
      <c r="P10" s="2" t="s">
        <v>1</v>
      </c>
    </row>
    <row r="11" spans="2:16" s="3" customFormat="1" ht="15.75" customHeight="1">
      <c r="B11" s="79" t="s">
        <v>12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</row>
    <row r="12" spans="2:16" s="12" customFormat="1" ht="22.5">
      <c r="B12" s="13" t="s">
        <v>6</v>
      </c>
      <c r="C12" s="13"/>
      <c r="D12" s="14">
        <f>D18-SUM(D13:D17)</f>
        <v>715</v>
      </c>
      <c r="E12" s="14">
        <f aca="true" t="shared" si="0" ref="E12:O12">E18-SUM(E13:E17)</f>
        <v>2465</v>
      </c>
      <c r="F12" s="14">
        <f t="shared" si="0"/>
        <v>2585</v>
      </c>
      <c r="G12" s="14">
        <f t="shared" si="0"/>
        <v>2627</v>
      </c>
      <c r="H12" s="14">
        <f t="shared" si="0"/>
        <v>2933</v>
      </c>
      <c r="I12" s="14">
        <f t="shared" si="0"/>
        <v>2933</v>
      </c>
      <c r="J12" s="14">
        <f t="shared" si="0"/>
        <v>3062.5</v>
      </c>
      <c r="K12" s="14">
        <f t="shared" si="0"/>
        <v>4465</v>
      </c>
      <c r="L12" s="14">
        <f t="shared" si="0"/>
        <v>4465</v>
      </c>
      <c r="M12" s="14">
        <f t="shared" si="0"/>
        <v>4465</v>
      </c>
      <c r="N12" s="14">
        <f t="shared" si="0"/>
        <v>4465</v>
      </c>
      <c r="O12" s="14">
        <f t="shared" si="0"/>
        <v>4465</v>
      </c>
      <c r="P12" s="44">
        <f>SUM(D12:O12)</f>
        <v>39645.5</v>
      </c>
    </row>
    <row r="13" spans="2:16" s="12" customFormat="1" ht="11.25">
      <c r="B13" s="13" t="s">
        <v>43</v>
      </c>
      <c r="C13" s="13"/>
      <c r="D13" s="14">
        <v>35</v>
      </c>
      <c r="E13" s="14">
        <v>65</v>
      </c>
      <c r="F13" s="14">
        <v>65</v>
      </c>
      <c r="G13" s="14">
        <v>65</v>
      </c>
      <c r="H13" s="14">
        <v>65</v>
      </c>
      <c r="I13" s="14">
        <v>65</v>
      </c>
      <c r="J13" s="14">
        <v>65</v>
      </c>
      <c r="K13" s="14">
        <v>65</v>
      </c>
      <c r="L13" s="14">
        <v>65</v>
      </c>
      <c r="M13" s="14">
        <v>65</v>
      </c>
      <c r="N13" s="14">
        <v>65</v>
      </c>
      <c r="O13" s="14">
        <v>65</v>
      </c>
      <c r="P13" s="44">
        <f>SUM(E13:O13)</f>
        <v>715</v>
      </c>
    </row>
    <row r="14" spans="2:16" s="12" customFormat="1" ht="11.25">
      <c r="B14" s="13" t="s">
        <v>62</v>
      </c>
      <c r="C14" s="13"/>
      <c r="D14" s="14">
        <v>50</v>
      </c>
      <c r="E14" s="14">
        <v>100</v>
      </c>
      <c r="F14" s="14">
        <v>100</v>
      </c>
      <c r="G14" s="14">
        <v>200</v>
      </c>
      <c r="H14" s="14">
        <v>200</v>
      </c>
      <c r="I14" s="14">
        <v>200</v>
      </c>
      <c r="J14" s="14">
        <v>200</v>
      </c>
      <c r="K14" s="14">
        <v>200</v>
      </c>
      <c r="L14" s="14">
        <v>200</v>
      </c>
      <c r="M14" s="14">
        <v>200</v>
      </c>
      <c r="N14" s="14">
        <v>200</v>
      </c>
      <c r="O14" s="14">
        <v>200</v>
      </c>
      <c r="P14" s="44">
        <f>SUM(E14:O14)</f>
        <v>2000</v>
      </c>
    </row>
    <row r="15" spans="2:16" s="12" customFormat="1" ht="11.25">
      <c r="B15" s="13" t="s">
        <v>4</v>
      </c>
      <c r="C15" s="13"/>
      <c r="D15" s="14"/>
      <c r="E15" s="14">
        <v>0</v>
      </c>
      <c r="F15" s="14">
        <v>0</v>
      </c>
      <c r="G15" s="14">
        <v>150</v>
      </c>
      <c r="H15" s="14">
        <v>150</v>
      </c>
      <c r="I15" s="14">
        <v>150</v>
      </c>
      <c r="J15" s="14">
        <v>150</v>
      </c>
      <c r="K15" s="14">
        <v>200</v>
      </c>
      <c r="L15" s="14">
        <v>200</v>
      </c>
      <c r="M15" s="14">
        <v>200</v>
      </c>
      <c r="N15" s="14">
        <v>200</v>
      </c>
      <c r="O15" s="14">
        <v>200</v>
      </c>
      <c r="P15" s="44">
        <f>SUM(E15:O15)</f>
        <v>1600</v>
      </c>
    </row>
    <row r="16" spans="2:16" s="12" customFormat="1" ht="11.25">
      <c r="B16" s="13" t="s">
        <v>5</v>
      </c>
      <c r="C16" s="13"/>
      <c r="D16" s="14"/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44">
        <f>SUM(D16:O16)</f>
        <v>0</v>
      </c>
    </row>
    <row r="17" spans="2:16" s="12" customFormat="1" ht="12" thickBot="1">
      <c r="B17" s="10" t="s">
        <v>3</v>
      </c>
      <c r="C17" s="10"/>
      <c r="D17" s="11">
        <v>100</v>
      </c>
      <c r="E17" s="11">
        <v>250</v>
      </c>
      <c r="F17" s="11">
        <v>250</v>
      </c>
      <c r="G17" s="11">
        <v>630</v>
      </c>
      <c r="H17" s="11">
        <v>630</v>
      </c>
      <c r="I17" s="11">
        <v>630</v>
      </c>
      <c r="J17" s="11">
        <v>1300</v>
      </c>
      <c r="K17" s="11">
        <v>1300</v>
      </c>
      <c r="L17" s="11">
        <v>1300</v>
      </c>
      <c r="M17" s="11">
        <v>1300</v>
      </c>
      <c r="N17" s="11">
        <v>1300</v>
      </c>
      <c r="O17" s="11">
        <v>1300</v>
      </c>
      <c r="P17" s="43">
        <f>SUM(D17:O17)</f>
        <v>10290</v>
      </c>
    </row>
    <row r="18" spans="2:16" s="12" customFormat="1" ht="12" thickBot="1">
      <c r="B18" s="15" t="s">
        <v>13</v>
      </c>
      <c r="C18" s="16"/>
      <c r="D18" s="17">
        <f>D35*D44</f>
        <v>900</v>
      </c>
      <c r="E18" s="17">
        <f>E35*E44</f>
        <v>2880</v>
      </c>
      <c r="F18" s="17">
        <f aca="true" t="shared" si="1" ref="F18:O18">F35*F44</f>
        <v>3000</v>
      </c>
      <c r="G18" s="17">
        <f t="shared" si="1"/>
        <v>3672</v>
      </c>
      <c r="H18" s="17">
        <f t="shared" si="1"/>
        <v>3978</v>
      </c>
      <c r="I18" s="17">
        <f t="shared" si="1"/>
        <v>3978</v>
      </c>
      <c r="J18" s="17">
        <f t="shared" si="1"/>
        <v>4777.5</v>
      </c>
      <c r="K18" s="17">
        <f t="shared" si="1"/>
        <v>6230</v>
      </c>
      <c r="L18" s="17">
        <f t="shared" si="1"/>
        <v>6230</v>
      </c>
      <c r="M18" s="17">
        <f t="shared" si="1"/>
        <v>6230</v>
      </c>
      <c r="N18" s="17">
        <f t="shared" si="1"/>
        <v>6230</v>
      </c>
      <c r="O18" s="17">
        <f t="shared" si="1"/>
        <v>6230</v>
      </c>
      <c r="P18" s="17">
        <f>SUM(P12:P17)</f>
        <v>54250.5</v>
      </c>
    </row>
    <row r="19" spans="2:18" s="3" customFormat="1" ht="15.75" customHeight="1">
      <c r="B19" s="82" t="s">
        <v>16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/>
      <c r="R19" s="54">
        <f>SUM(K17:O17)</f>
        <v>6500</v>
      </c>
    </row>
    <row r="20" spans="2:16" s="12" customFormat="1" ht="22.5">
      <c r="B20" s="13" t="s">
        <v>20</v>
      </c>
      <c r="C20" s="19">
        <v>0.55</v>
      </c>
      <c r="D20" s="11">
        <f aca="true" t="shared" si="2" ref="D20:O20">D12*$C$20</f>
        <v>393.25000000000006</v>
      </c>
      <c r="E20" s="11">
        <f t="shared" si="2"/>
        <v>1355.75</v>
      </c>
      <c r="F20" s="11">
        <f t="shared" si="2"/>
        <v>1421.7500000000002</v>
      </c>
      <c r="G20" s="11">
        <f t="shared" si="2"/>
        <v>1444.8500000000001</v>
      </c>
      <c r="H20" s="11">
        <f t="shared" si="2"/>
        <v>1613.15</v>
      </c>
      <c r="I20" s="11">
        <f t="shared" si="2"/>
        <v>1613.15</v>
      </c>
      <c r="J20" s="11">
        <f t="shared" si="2"/>
        <v>1684.3750000000002</v>
      </c>
      <c r="K20" s="11">
        <f t="shared" si="2"/>
        <v>2455.75</v>
      </c>
      <c r="L20" s="11">
        <f t="shared" si="2"/>
        <v>2455.75</v>
      </c>
      <c r="M20" s="11">
        <f t="shared" si="2"/>
        <v>2455.75</v>
      </c>
      <c r="N20" s="11">
        <f t="shared" si="2"/>
        <v>2455.75</v>
      </c>
      <c r="O20" s="11">
        <f t="shared" si="2"/>
        <v>2455.75</v>
      </c>
      <c r="P20" s="43">
        <f aca="true" t="shared" si="3" ref="P20:P25">SUM(D20:O20)</f>
        <v>21805.025</v>
      </c>
    </row>
    <row r="21" spans="2:16" s="12" customFormat="1" ht="11.25">
      <c r="B21" s="13" t="s">
        <v>44</v>
      </c>
      <c r="C21" s="19">
        <v>0.7</v>
      </c>
      <c r="D21" s="11">
        <f>$C$21*D13</f>
        <v>24.5</v>
      </c>
      <c r="E21" s="11">
        <f aca="true" t="shared" si="4" ref="E21:O21">$C$21*E13</f>
        <v>45.5</v>
      </c>
      <c r="F21" s="11">
        <f t="shared" si="4"/>
        <v>45.5</v>
      </c>
      <c r="G21" s="11">
        <f t="shared" si="4"/>
        <v>45.5</v>
      </c>
      <c r="H21" s="11">
        <f t="shared" si="4"/>
        <v>45.5</v>
      </c>
      <c r="I21" s="11">
        <f t="shared" si="4"/>
        <v>45.5</v>
      </c>
      <c r="J21" s="11">
        <f t="shared" si="4"/>
        <v>45.5</v>
      </c>
      <c r="K21" s="11">
        <f t="shared" si="4"/>
        <v>45.5</v>
      </c>
      <c r="L21" s="11">
        <f t="shared" si="4"/>
        <v>45.5</v>
      </c>
      <c r="M21" s="11">
        <f t="shared" si="4"/>
        <v>45.5</v>
      </c>
      <c r="N21" s="11">
        <f t="shared" si="4"/>
        <v>45.5</v>
      </c>
      <c r="O21" s="11">
        <f t="shared" si="4"/>
        <v>45.5</v>
      </c>
      <c r="P21" s="43">
        <f t="shared" si="3"/>
        <v>525</v>
      </c>
    </row>
    <row r="22" spans="2:16" s="12" customFormat="1" ht="11.25">
      <c r="B22" s="13" t="s">
        <v>64</v>
      </c>
      <c r="C22" s="19">
        <v>1</v>
      </c>
      <c r="D22" s="11">
        <f>D14*$C$22</f>
        <v>50</v>
      </c>
      <c r="E22" s="11">
        <f aca="true" t="shared" si="5" ref="E22:O22">E14*$C$22</f>
        <v>100</v>
      </c>
      <c r="F22" s="11">
        <f t="shared" si="5"/>
        <v>100</v>
      </c>
      <c r="G22" s="11">
        <f t="shared" si="5"/>
        <v>200</v>
      </c>
      <c r="H22" s="11">
        <f t="shared" si="5"/>
        <v>200</v>
      </c>
      <c r="I22" s="11">
        <f t="shared" si="5"/>
        <v>200</v>
      </c>
      <c r="J22" s="11">
        <f t="shared" si="5"/>
        <v>200</v>
      </c>
      <c r="K22" s="11">
        <f t="shared" si="5"/>
        <v>200</v>
      </c>
      <c r="L22" s="11">
        <f t="shared" si="5"/>
        <v>200</v>
      </c>
      <c r="M22" s="11">
        <f t="shared" si="5"/>
        <v>200</v>
      </c>
      <c r="N22" s="11">
        <f t="shared" si="5"/>
        <v>200</v>
      </c>
      <c r="O22" s="11">
        <f t="shared" si="5"/>
        <v>200</v>
      </c>
      <c r="P22" s="43">
        <f t="shared" si="3"/>
        <v>2050</v>
      </c>
    </row>
    <row r="23" spans="2:18" s="12" customFormat="1" ht="11.25">
      <c r="B23" s="13" t="s">
        <v>18</v>
      </c>
      <c r="C23" s="19">
        <v>0.3</v>
      </c>
      <c r="D23" s="11">
        <f aca="true" t="shared" si="6" ref="D23:O23">D15*$C$23</f>
        <v>0</v>
      </c>
      <c r="E23" s="11">
        <f t="shared" si="6"/>
        <v>0</v>
      </c>
      <c r="F23" s="11">
        <f t="shared" si="6"/>
        <v>0</v>
      </c>
      <c r="G23" s="11">
        <f t="shared" si="6"/>
        <v>45</v>
      </c>
      <c r="H23" s="11">
        <f t="shared" si="6"/>
        <v>45</v>
      </c>
      <c r="I23" s="11">
        <f t="shared" si="6"/>
        <v>45</v>
      </c>
      <c r="J23" s="11">
        <f t="shared" si="6"/>
        <v>45</v>
      </c>
      <c r="K23" s="11">
        <f t="shared" si="6"/>
        <v>60</v>
      </c>
      <c r="L23" s="11">
        <f t="shared" si="6"/>
        <v>60</v>
      </c>
      <c r="M23" s="11">
        <f t="shared" si="6"/>
        <v>60</v>
      </c>
      <c r="N23" s="11">
        <f t="shared" si="6"/>
        <v>60</v>
      </c>
      <c r="O23" s="11">
        <f t="shared" si="6"/>
        <v>60</v>
      </c>
      <c r="P23" s="43">
        <f t="shared" si="3"/>
        <v>480</v>
      </c>
      <c r="R23" s="55">
        <f>SUM(K12:O12)</f>
        <v>22325</v>
      </c>
    </row>
    <row r="24" spans="2:16" s="12" customFormat="1" ht="11.25">
      <c r="B24" s="13" t="s">
        <v>19</v>
      </c>
      <c r="C24" s="19">
        <v>0.3</v>
      </c>
      <c r="D24" s="11">
        <f aca="true" t="shared" si="7" ref="D24:O24">D16*$C$24</f>
        <v>0</v>
      </c>
      <c r="E24" s="11">
        <f t="shared" si="7"/>
        <v>0</v>
      </c>
      <c r="F24" s="11">
        <f t="shared" si="7"/>
        <v>0</v>
      </c>
      <c r="G24" s="11">
        <f t="shared" si="7"/>
        <v>0</v>
      </c>
      <c r="H24" s="11">
        <f t="shared" si="7"/>
        <v>0</v>
      </c>
      <c r="I24" s="11">
        <f t="shared" si="7"/>
        <v>0</v>
      </c>
      <c r="J24" s="11">
        <f t="shared" si="7"/>
        <v>0</v>
      </c>
      <c r="K24" s="11">
        <f t="shared" si="7"/>
        <v>0</v>
      </c>
      <c r="L24" s="11">
        <f t="shared" si="7"/>
        <v>0</v>
      </c>
      <c r="M24" s="11">
        <f t="shared" si="7"/>
        <v>0</v>
      </c>
      <c r="N24" s="11">
        <f t="shared" si="7"/>
        <v>0</v>
      </c>
      <c r="O24" s="11">
        <f t="shared" si="7"/>
        <v>0</v>
      </c>
      <c r="P24" s="43">
        <f t="shared" si="3"/>
        <v>0</v>
      </c>
    </row>
    <row r="25" spans="2:18" s="12" customFormat="1" ht="11.25">
      <c r="B25" s="10" t="s">
        <v>17</v>
      </c>
      <c r="C25" s="19">
        <f>35/70</f>
        <v>0.5</v>
      </c>
      <c r="D25" s="11">
        <f aca="true" t="shared" si="8" ref="D25:O25">D17*$C$25</f>
        <v>50</v>
      </c>
      <c r="E25" s="11">
        <f t="shared" si="8"/>
        <v>125</v>
      </c>
      <c r="F25" s="11">
        <f t="shared" si="8"/>
        <v>125</v>
      </c>
      <c r="G25" s="11">
        <f t="shared" si="8"/>
        <v>315</v>
      </c>
      <c r="H25" s="11">
        <f>H17*$C$25</f>
        <v>315</v>
      </c>
      <c r="I25" s="11">
        <f t="shared" si="8"/>
        <v>315</v>
      </c>
      <c r="J25" s="11">
        <f t="shared" si="8"/>
        <v>650</v>
      </c>
      <c r="K25" s="11">
        <f t="shared" si="8"/>
        <v>650</v>
      </c>
      <c r="L25" s="11">
        <f t="shared" si="8"/>
        <v>650</v>
      </c>
      <c r="M25" s="11">
        <f t="shared" si="8"/>
        <v>650</v>
      </c>
      <c r="N25" s="11">
        <f t="shared" si="8"/>
        <v>650</v>
      </c>
      <c r="O25" s="11">
        <f t="shared" si="8"/>
        <v>650</v>
      </c>
      <c r="P25" s="43">
        <f t="shared" si="3"/>
        <v>5145</v>
      </c>
      <c r="R25" s="55">
        <f>SUM(K15:O15)</f>
        <v>1000</v>
      </c>
    </row>
    <row r="26" spans="2:16" s="12" customFormat="1" ht="23.25" thickBot="1">
      <c r="B26" s="20" t="s">
        <v>21</v>
      </c>
      <c r="C26" s="21"/>
      <c r="D26" s="22">
        <f>SUM(D20:D25)</f>
        <v>517.75</v>
      </c>
      <c r="E26" s="22">
        <f aca="true" t="shared" si="9" ref="E26:O26">SUM(E20:E25)</f>
        <v>1626.25</v>
      </c>
      <c r="F26" s="22">
        <f t="shared" si="9"/>
        <v>1692.2500000000002</v>
      </c>
      <c r="G26" s="22">
        <f t="shared" si="9"/>
        <v>2050.3500000000004</v>
      </c>
      <c r="H26" s="22">
        <f t="shared" si="9"/>
        <v>2218.65</v>
      </c>
      <c r="I26" s="22">
        <f t="shared" si="9"/>
        <v>2218.65</v>
      </c>
      <c r="J26" s="22">
        <f t="shared" si="9"/>
        <v>2624.875</v>
      </c>
      <c r="K26" s="22">
        <f t="shared" si="9"/>
        <v>3411.25</v>
      </c>
      <c r="L26" s="22">
        <f t="shared" si="9"/>
        <v>3411.25</v>
      </c>
      <c r="M26" s="22">
        <f t="shared" si="9"/>
        <v>3411.25</v>
      </c>
      <c r="N26" s="22">
        <f t="shared" si="9"/>
        <v>3411.25</v>
      </c>
      <c r="O26" s="22">
        <f t="shared" si="9"/>
        <v>3411.25</v>
      </c>
      <c r="P26" s="46">
        <f>P18*0.35</f>
        <v>18987.675</v>
      </c>
    </row>
    <row r="27" spans="2:16" s="12" customFormat="1" ht="12" customHeight="1">
      <c r="B27" s="85" t="s">
        <v>10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7"/>
    </row>
    <row r="28" spans="2:16" s="12" customFormat="1" ht="25.5" customHeight="1">
      <c r="B28" s="23" t="s">
        <v>9</v>
      </c>
      <c r="C28" s="66">
        <v>0.05</v>
      </c>
      <c r="D28" s="14">
        <f aca="true" t="shared" si="10" ref="D28:O28">D12*$C$28</f>
        <v>35.75</v>
      </c>
      <c r="E28" s="14">
        <f t="shared" si="10"/>
        <v>123.25</v>
      </c>
      <c r="F28" s="14">
        <f t="shared" si="10"/>
        <v>129.25</v>
      </c>
      <c r="G28" s="14">
        <f t="shared" si="10"/>
        <v>131.35</v>
      </c>
      <c r="H28" s="14">
        <f t="shared" si="10"/>
        <v>146.65</v>
      </c>
      <c r="I28" s="14">
        <f t="shared" si="10"/>
        <v>146.65</v>
      </c>
      <c r="J28" s="14">
        <f t="shared" si="10"/>
        <v>153.125</v>
      </c>
      <c r="K28" s="14">
        <f t="shared" si="10"/>
        <v>223.25</v>
      </c>
      <c r="L28" s="14">
        <f t="shared" si="10"/>
        <v>223.25</v>
      </c>
      <c r="M28" s="14">
        <f t="shared" si="10"/>
        <v>223.25</v>
      </c>
      <c r="N28" s="14">
        <f t="shared" si="10"/>
        <v>223.25</v>
      </c>
      <c r="O28" s="14">
        <f t="shared" si="10"/>
        <v>223.25</v>
      </c>
      <c r="P28" s="24">
        <f aca="true" t="shared" si="11" ref="P28:P39">SUM(D28:O28)</f>
        <v>1982.275</v>
      </c>
    </row>
    <row r="29" spans="2:16" s="12" customFormat="1" ht="23.25" customHeight="1">
      <c r="B29" s="23" t="s">
        <v>45</v>
      </c>
      <c r="C29" s="66">
        <v>0.1</v>
      </c>
      <c r="D29" s="14">
        <f>$C$29*D13</f>
        <v>3.5</v>
      </c>
      <c r="E29" s="14">
        <f aca="true" t="shared" si="12" ref="E29:O29">$C$29*E13</f>
        <v>6.5</v>
      </c>
      <c r="F29" s="14">
        <f t="shared" si="12"/>
        <v>6.5</v>
      </c>
      <c r="G29" s="14">
        <f t="shared" si="12"/>
        <v>6.5</v>
      </c>
      <c r="H29" s="14">
        <f t="shared" si="12"/>
        <v>6.5</v>
      </c>
      <c r="I29" s="14">
        <f t="shared" si="12"/>
        <v>6.5</v>
      </c>
      <c r="J29" s="14">
        <f t="shared" si="12"/>
        <v>6.5</v>
      </c>
      <c r="K29" s="14">
        <f t="shared" si="12"/>
        <v>6.5</v>
      </c>
      <c r="L29" s="14">
        <f t="shared" si="12"/>
        <v>6.5</v>
      </c>
      <c r="M29" s="14">
        <f t="shared" si="12"/>
        <v>6.5</v>
      </c>
      <c r="N29" s="14">
        <f t="shared" si="12"/>
        <v>6.5</v>
      </c>
      <c r="O29" s="14">
        <f t="shared" si="12"/>
        <v>6.5</v>
      </c>
      <c r="P29" s="24">
        <f t="shared" si="11"/>
        <v>75</v>
      </c>
    </row>
    <row r="30" spans="2:16" s="12" customFormat="1" ht="23.25" customHeight="1">
      <c r="B30" s="23" t="s">
        <v>63</v>
      </c>
      <c r="C30" s="66">
        <v>0.1</v>
      </c>
      <c r="D30" s="14">
        <f>$C$30*D14</f>
        <v>5</v>
      </c>
      <c r="E30" s="14">
        <f aca="true" t="shared" si="13" ref="E30:O30">$C$30*E14</f>
        <v>10</v>
      </c>
      <c r="F30" s="14">
        <f t="shared" si="13"/>
        <v>10</v>
      </c>
      <c r="G30" s="14">
        <f t="shared" si="13"/>
        <v>20</v>
      </c>
      <c r="H30" s="14">
        <f t="shared" si="13"/>
        <v>20</v>
      </c>
      <c r="I30" s="14">
        <f t="shared" si="13"/>
        <v>20</v>
      </c>
      <c r="J30" s="14">
        <f t="shared" si="13"/>
        <v>20</v>
      </c>
      <c r="K30" s="14">
        <f t="shared" si="13"/>
        <v>20</v>
      </c>
      <c r="L30" s="14">
        <f t="shared" si="13"/>
        <v>20</v>
      </c>
      <c r="M30" s="14">
        <f t="shared" si="13"/>
        <v>20</v>
      </c>
      <c r="N30" s="14">
        <f t="shared" si="13"/>
        <v>20</v>
      </c>
      <c r="O30" s="14">
        <f t="shared" si="13"/>
        <v>20</v>
      </c>
      <c r="P30" s="24">
        <f t="shared" si="11"/>
        <v>205</v>
      </c>
    </row>
    <row r="31" spans="2:16" s="12" customFormat="1" ht="23.25" customHeight="1">
      <c r="B31" s="23" t="s">
        <v>8</v>
      </c>
      <c r="C31" s="66">
        <v>0.05</v>
      </c>
      <c r="D31" s="14">
        <f aca="true" t="shared" si="14" ref="D31:O31">D15*$C$31</f>
        <v>0</v>
      </c>
      <c r="E31" s="14">
        <f t="shared" si="14"/>
        <v>0</v>
      </c>
      <c r="F31" s="14">
        <f t="shared" si="14"/>
        <v>0</v>
      </c>
      <c r="G31" s="14">
        <f t="shared" si="14"/>
        <v>7.5</v>
      </c>
      <c r="H31" s="14">
        <f t="shared" si="14"/>
        <v>7.5</v>
      </c>
      <c r="I31" s="14">
        <f t="shared" si="14"/>
        <v>7.5</v>
      </c>
      <c r="J31" s="14">
        <f t="shared" si="14"/>
        <v>7.5</v>
      </c>
      <c r="K31" s="14">
        <f t="shared" si="14"/>
        <v>10</v>
      </c>
      <c r="L31" s="14">
        <f t="shared" si="14"/>
        <v>10</v>
      </c>
      <c r="M31" s="14">
        <f t="shared" si="14"/>
        <v>10</v>
      </c>
      <c r="N31" s="14">
        <f t="shared" si="14"/>
        <v>10</v>
      </c>
      <c r="O31" s="14">
        <f t="shared" si="14"/>
        <v>10</v>
      </c>
      <c r="P31" s="24">
        <f t="shared" si="11"/>
        <v>80</v>
      </c>
    </row>
    <row r="32" spans="2:16" s="12" customFormat="1" ht="25.5" customHeight="1">
      <c r="B32" s="23" t="s">
        <v>14</v>
      </c>
      <c r="C32" s="66">
        <v>0.05</v>
      </c>
      <c r="D32" s="14">
        <f aca="true" t="shared" si="15" ref="D32:O32">D16*$C$32</f>
        <v>0</v>
      </c>
      <c r="E32" s="14">
        <f t="shared" si="15"/>
        <v>0</v>
      </c>
      <c r="F32" s="14">
        <f t="shared" si="15"/>
        <v>0</v>
      </c>
      <c r="G32" s="14">
        <f t="shared" si="15"/>
        <v>0</v>
      </c>
      <c r="H32" s="14">
        <f t="shared" si="15"/>
        <v>0</v>
      </c>
      <c r="I32" s="14">
        <f t="shared" si="15"/>
        <v>0</v>
      </c>
      <c r="J32" s="14">
        <f t="shared" si="15"/>
        <v>0</v>
      </c>
      <c r="K32" s="14">
        <f t="shared" si="15"/>
        <v>0</v>
      </c>
      <c r="L32" s="14">
        <f t="shared" si="15"/>
        <v>0</v>
      </c>
      <c r="M32" s="14">
        <f t="shared" si="15"/>
        <v>0</v>
      </c>
      <c r="N32" s="14">
        <f t="shared" si="15"/>
        <v>0</v>
      </c>
      <c r="O32" s="14">
        <f t="shared" si="15"/>
        <v>0</v>
      </c>
      <c r="P32" s="24">
        <f t="shared" si="11"/>
        <v>0</v>
      </c>
    </row>
    <row r="33" spans="2:17" s="12" customFormat="1" ht="22.5">
      <c r="B33" s="23" t="s">
        <v>7</v>
      </c>
      <c r="C33" s="66">
        <v>0.05</v>
      </c>
      <c r="D33" s="14">
        <f aca="true" t="shared" si="16" ref="D33:O33">D17*$C$33</f>
        <v>5</v>
      </c>
      <c r="E33" s="14">
        <f t="shared" si="16"/>
        <v>12.5</v>
      </c>
      <c r="F33" s="14">
        <f t="shared" si="16"/>
        <v>12.5</v>
      </c>
      <c r="G33" s="14">
        <f t="shared" si="16"/>
        <v>31.5</v>
      </c>
      <c r="H33" s="14">
        <f t="shared" si="16"/>
        <v>31.5</v>
      </c>
      <c r="I33" s="14">
        <f t="shared" si="16"/>
        <v>31.5</v>
      </c>
      <c r="J33" s="14">
        <f t="shared" si="16"/>
        <v>65</v>
      </c>
      <c r="K33" s="14">
        <f t="shared" si="16"/>
        <v>65</v>
      </c>
      <c r="L33" s="14">
        <f t="shared" si="16"/>
        <v>65</v>
      </c>
      <c r="M33" s="14">
        <f t="shared" si="16"/>
        <v>65</v>
      </c>
      <c r="N33" s="14">
        <f t="shared" si="16"/>
        <v>65</v>
      </c>
      <c r="O33" s="14">
        <f t="shared" si="16"/>
        <v>65</v>
      </c>
      <c r="P33" s="24">
        <f t="shared" si="11"/>
        <v>514.5</v>
      </c>
      <c r="Q33" s="55"/>
    </row>
    <row r="34" spans="2:16" s="12" customFormat="1" ht="25.5" customHeight="1">
      <c r="B34" s="25" t="s">
        <v>36</v>
      </c>
      <c r="C34" s="60">
        <v>0</v>
      </c>
      <c r="D34" s="26">
        <f>D18*$C$34</f>
        <v>0</v>
      </c>
      <c r="E34" s="26">
        <f aca="true" t="shared" si="17" ref="E34:O34">E18*$C$34</f>
        <v>0</v>
      </c>
      <c r="F34" s="26">
        <f t="shared" si="17"/>
        <v>0</v>
      </c>
      <c r="G34" s="26">
        <f t="shared" si="17"/>
        <v>0</v>
      </c>
      <c r="H34" s="26">
        <f t="shared" si="17"/>
        <v>0</v>
      </c>
      <c r="I34" s="26">
        <f t="shared" si="17"/>
        <v>0</v>
      </c>
      <c r="J34" s="26">
        <f t="shared" si="17"/>
        <v>0</v>
      </c>
      <c r="K34" s="26">
        <f>K18*$C$34</f>
        <v>0</v>
      </c>
      <c r="L34" s="26">
        <f t="shared" si="17"/>
        <v>0</v>
      </c>
      <c r="M34" s="26">
        <f t="shared" si="17"/>
        <v>0</v>
      </c>
      <c r="N34" s="26">
        <f t="shared" si="17"/>
        <v>0</v>
      </c>
      <c r="O34" s="26">
        <f t="shared" si="17"/>
        <v>0</v>
      </c>
      <c r="P34" s="24">
        <f t="shared" si="11"/>
        <v>0</v>
      </c>
    </row>
    <row r="35" spans="2:16" s="12" customFormat="1" ht="11.25">
      <c r="B35" s="25" t="s">
        <v>11</v>
      </c>
      <c r="C35" s="67"/>
      <c r="D35" s="26">
        <v>200</v>
      </c>
      <c r="E35" s="26">
        <v>600</v>
      </c>
      <c r="F35" s="26">
        <v>600</v>
      </c>
      <c r="G35" s="26">
        <v>600</v>
      </c>
      <c r="H35" s="26">
        <v>650</v>
      </c>
      <c r="I35" s="26">
        <v>650</v>
      </c>
      <c r="J35" s="26">
        <v>650</v>
      </c>
      <c r="K35" s="26">
        <v>700</v>
      </c>
      <c r="L35" s="26">
        <v>700</v>
      </c>
      <c r="M35" s="26">
        <v>700</v>
      </c>
      <c r="N35" s="26">
        <v>700</v>
      </c>
      <c r="O35" s="26">
        <v>700</v>
      </c>
      <c r="P35" s="24">
        <f t="shared" si="11"/>
        <v>7450</v>
      </c>
    </row>
    <row r="36" spans="2:16" s="12" customFormat="1" ht="25.5" customHeight="1">
      <c r="B36" s="25" t="s">
        <v>39</v>
      </c>
      <c r="C36" s="68">
        <v>12</v>
      </c>
      <c r="D36" s="26">
        <f>SUM(D28:D35)/C36</f>
        <v>20.770833333333332</v>
      </c>
      <c r="E36" s="26">
        <f aca="true" t="shared" si="18" ref="E36:O36">SUM(E28:E35)/12</f>
        <v>62.6875</v>
      </c>
      <c r="F36" s="26">
        <f t="shared" si="18"/>
        <v>63.1875</v>
      </c>
      <c r="G36" s="26">
        <f t="shared" si="18"/>
        <v>66.40416666666667</v>
      </c>
      <c r="H36" s="26">
        <f t="shared" si="18"/>
        <v>71.84583333333333</v>
      </c>
      <c r="I36" s="26">
        <f t="shared" si="18"/>
        <v>71.84583333333333</v>
      </c>
      <c r="J36" s="26">
        <f t="shared" si="18"/>
        <v>75.17708333333333</v>
      </c>
      <c r="K36" s="26">
        <f t="shared" si="18"/>
        <v>85.39583333333333</v>
      </c>
      <c r="L36" s="26">
        <f t="shared" si="18"/>
        <v>85.39583333333333</v>
      </c>
      <c r="M36" s="26">
        <f t="shared" si="18"/>
        <v>85.39583333333333</v>
      </c>
      <c r="N36" s="26">
        <f t="shared" si="18"/>
        <v>85.39583333333333</v>
      </c>
      <c r="O36" s="26">
        <f t="shared" si="18"/>
        <v>85.39583333333333</v>
      </c>
      <c r="P36" s="24">
        <f t="shared" si="11"/>
        <v>858.8979166666668</v>
      </c>
    </row>
    <row r="37" spans="2:16" s="12" customFormat="1" ht="25.5" customHeight="1">
      <c r="B37" s="25" t="s">
        <v>42</v>
      </c>
      <c r="C37" s="68">
        <v>12</v>
      </c>
      <c r="D37" s="26">
        <f>SUM(D28:D35)/C37</f>
        <v>20.770833333333332</v>
      </c>
      <c r="E37" s="26">
        <f aca="true" t="shared" si="19" ref="E37:O37">SUM(E28:E35)/12</f>
        <v>62.6875</v>
      </c>
      <c r="F37" s="26">
        <f t="shared" si="19"/>
        <v>63.1875</v>
      </c>
      <c r="G37" s="26">
        <f t="shared" si="19"/>
        <v>66.40416666666667</v>
      </c>
      <c r="H37" s="26">
        <f t="shared" si="19"/>
        <v>71.84583333333333</v>
      </c>
      <c r="I37" s="26">
        <f t="shared" si="19"/>
        <v>71.84583333333333</v>
      </c>
      <c r="J37" s="26">
        <f t="shared" si="19"/>
        <v>75.17708333333333</v>
      </c>
      <c r="K37" s="26">
        <f t="shared" si="19"/>
        <v>85.39583333333333</v>
      </c>
      <c r="L37" s="26">
        <f t="shared" si="19"/>
        <v>85.39583333333333</v>
      </c>
      <c r="M37" s="26">
        <f t="shared" si="19"/>
        <v>85.39583333333333</v>
      </c>
      <c r="N37" s="26">
        <f t="shared" si="19"/>
        <v>85.39583333333333</v>
      </c>
      <c r="O37" s="26">
        <f t="shared" si="19"/>
        <v>85.39583333333333</v>
      </c>
      <c r="P37" s="24">
        <f t="shared" si="11"/>
        <v>858.8979166666668</v>
      </c>
    </row>
    <row r="38" spans="2:16" s="12" customFormat="1" ht="25.5" customHeight="1">
      <c r="B38" s="25" t="s">
        <v>40</v>
      </c>
      <c r="C38" s="60">
        <v>0.0371</v>
      </c>
      <c r="D38" s="26">
        <f aca="true" t="shared" si="20" ref="D38:O38">SUM(D28:D35)*$C$38</f>
        <v>9.247175</v>
      </c>
      <c r="E38" s="26">
        <f t="shared" si="20"/>
        <v>27.908475</v>
      </c>
      <c r="F38" s="26">
        <f t="shared" si="20"/>
        <v>28.131075</v>
      </c>
      <c r="G38" s="26">
        <f t="shared" si="20"/>
        <v>29.563135000000003</v>
      </c>
      <c r="H38" s="26">
        <f t="shared" si="20"/>
        <v>31.985765</v>
      </c>
      <c r="I38" s="26">
        <f t="shared" si="20"/>
        <v>31.985765</v>
      </c>
      <c r="J38" s="26">
        <f t="shared" si="20"/>
        <v>33.4688375</v>
      </c>
      <c r="K38" s="26">
        <f t="shared" si="20"/>
        <v>38.018225</v>
      </c>
      <c r="L38" s="26">
        <f t="shared" si="20"/>
        <v>38.018225</v>
      </c>
      <c r="M38" s="26">
        <f t="shared" si="20"/>
        <v>38.018225</v>
      </c>
      <c r="N38" s="26">
        <f t="shared" si="20"/>
        <v>38.018225</v>
      </c>
      <c r="O38" s="26">
        <f t="shared" si="20"/>
        <v>38.018225</v>
      </c>
      <c r="P38" s="24">
        <f t="shared" si="11"/>
        <v>382.38135250000005</v>
      </c>
    </row>
    <row r="39" spans="2:16" s="12" customFormat="1" ht="11.25">
      <c r="B39" s="25" t="s">
        <v>41</v>
      </c>
      <c r="C39" s="60">
        <v>0.1</v>
      </c>
      <c r="D39" s="26">
        <f aca="true" t="shared" si="21" ref="D39:O39">SUM(D28:D35)*$C$39</f>
        <v>24.925</v>
      </c>
      <c r="E39" s="26">
        <f t="shared" si="21"/>
        <v>75.22500000000001</v>
      </c>
      <c r="F39" s="26">
        <f t="shared" si="21"/>
        <v>75.825</v>
      </c>
      <c r="G39" s="26">
        <f t="shared" si="21"/>
        <v>79.685</v>
      </c>
      <c r="H39" s="26">
        <f t="shared" si="21"/>
        <v>86.215</v>
      </c>
      <c r="I39" s="26">
        <f t="shared" si="21"/>
        <v>86.215</v>
      </c>
      <c r="J39" s="26">
        <f t="shared" si="21"/>
        <v>90.2125</v>
      </c>
      <c r="K39" s="26">
        <f t="shared" si="21"/>
        <v>102.47500000000001</v>
      </c>
      <c r="L39" s="26">
        <f t="shared" si="21"/>
        <v>102.47500000000001</v>
      </c>
      <c r="M39" s="26">
        <f t="shared" si="21"/>
        <v>102.47500000000001</v>
      </c>
      <c r="N39" s="26">
        <f t="shared" si="21"/>
        <v>102.47500000000001</v>
      </c>
      <c r="O39" s="26">
        <f t="shared" si="21"/>
        <v>102.47500000000001</v>
      </c>
      <c r="P39" s="24">
        <f t="shared" si="11"/>
        <v>1030.6775</v>
      </c>
    </row>
    <row r="40" spans="2:16" s="12" customFormat="1" ht="12" thickBot="1">
      <c r="B40" s="71" t="s">
        <v>59</v>
      </c>
      <c r="C40" s="72"/>
      <c r="D40" s="73">
        <f>SUM(D28:D39)</f>
        <v>324.96384166666667</v>
      </c>
      <c r="E40" s="73">
        <f aca="true" t="shared" si="22" ref="E40:O40">SUM(E28:E39)</f>
        <v>980.758475</v>
      </c>
      <c r="F40" s="73">
        <f t="shared" si="22"/>
        <v>988.581075</v>
      </c>
      <c r="G40" s="73">
        <f t="shared" si="22"/>
        <v>1038.9064683333334</v>
      </c>
      <c r="H40" s="73">
        <f t="shared" si="22"/>
        <v>1124.0424316666665</v>
      </c>
      <c r="I40" s="73">
        <f t="shared" si="22"/>
        <v>1124.0424316666665</v>
      </c>
      <c r="J40" s="73">
        <f t="shared" si="22"/>
        <v>1176.160504166667</v>
      </c>
      <c r="K40" s="73">
        <f t="shared" si="22"/>
        <v>1336.0348916666665</v>
      </c>
      <c r="L40" s="73">
        <f t="shared" si="22"/>
        <v>1336.0348916666665</v>
      </c>
      <c r="M40" s="73">
        <f t="shared" si="22"/>
        <v>1336.0348916666665</v>
      </c>
      <c r="N40" s="73">
        <f t="shared" si="22"/>
        <v>1336.0348916666665</v>
      </c>
      <c r="O40" s="73">
        <f t="shared" si="22"/>
        <v>1336.0348916666665</v>
      </c>
      <c r="P40" s="73">
        <f>SUM(P28:P39)</f>
        <v>13437.629685833333</v>
      </c>
    </row>
    <row r="41" spans="2:16" s="12" customFormat="1" ht="25.5" customHeight="1" thickBot="1">
      <c r="B41" s="27" t="s">
        <v>60</v>
      </c>
      <c r="C41" s="28"/>
      <c r="D41" s="29">
        <f>SUM(D28:D35)</f>
        <v>249.25</v>
      </c>
      <c r="E41" s="29">
        <f aca="true" t="shared" si="23" ref="E41:O41">SUM(E28:E35)</f>
        <v>752.25</v>
      </c>
      <c r="F41" s="29">
        <f t="shared" si="23"/>
        <v>758.25</v>
      </c>
      <c r="G41" s="29">
        <f t="shared" si="23"/>
        <v>796.85</v>
      </c>
      <c r="H41" s="29">
        <f t="shared" si="23"/>
        <v>862.15</v>
      </c>
      <c r="I41" s="29">
        <f t="shared" si="23"/>
        <v>862.15</v>
      </c>
      <c r="J41" s="29">
        <f t="shared" si="23"/>
        <v>902.125</v>
      </c>
      <c r="K41" s="29">
        <f t="shared" si="23"/>
        <v>1024.75</v>
      </c>
      <c r="L41" s="29">
        <f t="shared" si="23"/>
        <v>1024.75</v>
      </c>
      <c r="M41" s="29">
        <f t="shared" si="23"/>
        <v>1024.75</v>
      </c>
      <c r="N41" s="29">
        <f t="shared" si="23"/>
        <v>1024.75</v>
      </c>
      <c r="O41" s="29">
        <f t="shared" si="23"/>
        <v>1024.75</v>
      </c>
      <c r="P41" s="45">
        <f>SUM(D41:O41)</f>
        <v>10306.775</v>
      </c>
    </row>
    <row r="42" spans="2:16" s="12" customFormat="1" ht="12" thickBot="1">
      <c r="B42" s="15" t="s">
        <v>15</v>
      </c>
      <c r="C42" s="16"/>
      <c r="D42" s="30">
        <f>D26-D40</f>
        <v>192.78615833333333</v>
      </c>
      <c r="E42" s="30">
        <f aca="true" t="shared" si="24" ref="E42:O42">E26-E40</f>
        <v>645.491525</v>
      </c>
      <c r="F42" s="30">
        <f t="shared" si="24"/>
        <v>703.6689250000002</v>
      </c>
      <c r="G42" s="30">
        <f t="shared" si="24"/>
        <v>1011.443531666667</v>
      </c>
      <c r="H42" s="30">
        <f t="shared" si="24"/>
        <v>1094.6075683333336</v>
      </c>
      <c r="I42" s="30">
        <f t="shared" si="24"/>
        <v>1094.6075683333336</v>
      </c>
      <c r="J42" s="30">
        <f t="shared" si="24"/>
        <v>1448.714495833333</v>
      </c>
      <c r="K42" s="30">
        <f t="shared" si="24"/>
        <v>2075.215108333334</v>
      </c>
      <c r="L42" s="30">
        <f t="shared" si="24"/>
        <v>2075.215108333334</v>
      </c>
      <c r="M42" s="30">
        <f t="shared" si="24"/>
        <v>2075.215108333334</v>
      </c>
      <c r="N42" s="30">
        <f t="shared" si="24"/>
        <v>2075.215108333334</v>
      </c>
      <c r="O42" s="30">
        <f t="shared" si="24"/>
        <v>2075.215108333334</v>
      </c>
      <c r="P42" s="69">
        <f>SUM(D42:O42)</f>
        <v>16567.39531416667</v>
      </c>
    </row>
    <row r="43" spans="2:16" s="12" customFormat="1" ht="13.5" customHeight="1">
      <c r="B43" s="47" t="s">
        <v>34</v>
      </c>
      <c r="C43" s="47"/>
      <c r="D43" s="48">
        <f>IF(D41=0,0,D42/D41)</f>
        <v>0.7734650284185891</v>
      </c>
      <c r="E43" s="48">
        <f aca="true" t="shared" si="25" ref="E43:P43">IF(E41=0,0,E42/E41)</f>
        <v>0.8580811232967763</v>
      </c>
      <c r="F43" s="48">
        <f t="shared" si="25"/>
        <v>0.9280170458292122</v>
      </c>
      <c r="G43" s="48">
        <f t="shared" si="25"/>
        <v>1.2693022923594992</v>
      </c>
      <c r="H43" s="48">
        <f t="shared" si="25"/>
        <v>1.2696254344758262</v>
      </c>
      <c r="I43" s="48">
        <f t="shared" si="25"/>
        <v>1.2696254344758262</v>
      </c>
      <c r="J43" s="48">
        <f t="shared" si="25"/>
        <v>1.6058910858620847</v>
      </c>
      <c r="K43" s="48">
        <f t="shared" si="25"/>
        <v>2.0250940310644876</v>
      </c>
      <c r="L43" s="48">
        <f t="shared" si="25"/>
        <v>2.0250940310644876</v>
      </c>
      <c r="M43" s="48">
        <f t="shared" si="25"/>
        <v>2.0250940310644876</v>
      </c>
      <c r="N43" s="48">
        <f t="shared" si="25"/>
        <v>2.0250940310644876</v>
      </c>
      <c r="O43" s="48">
        <f t="shared" si="25"/>
        <v>2.0250940310644876</v>
      </c>
      <c r="P43" s="48">
        <f t="shared" si="25"/>
        <v>1.607427669097916</v>
      </c>
    </row>
    <row r="44" spans="2:15" s="37" customFormat="1" ht="13.5" customHeight="1">
      <c r="B44" s="89" t="s">
        <v>66</v>
      </c>
      <c r="D44" s="37">
        <v>4.5</v>
      </c>
      <c r="E44" s="37">
        <v>4.8</v>
      </c>
      <c r="F44" s="37">
        <v>5</v>
      </c>
      <c r="G44" s="37">
        <v>6.12</v>
      </c>
      <c r="H44" s="37">
        <v>6.12</v>
      </c>
      <c r="I44" s="37">
        <v>6.12</v>
      </c>
      <c r="J44" s="37">
        <v>7.35</v>
      </c>
      <c r="K44" s="37">
        <v>8.9</v>
      </c>
      <c r="L44" s="37">
        <v>8.9</v>
      </c>
      <c r="M44" s="37">
        <v>8.9</v>
      </c>
      <c r="N44" s="37">
        <v>8.9</v>
      </c>
      <c r="O44" s="37">
        <v>8.9</v>
      </c>
    </row>
    <row r="45" spans="2:16" s="12" customFormat="1" ht="24" customHeight="1">
      <c r="B45" s="31"/>
      <c r="C45" s="31"/>
      <c r="D45" s="31"/>
      <c r="E45" s="31"/>
      <c r="F45" s="55"/>
      <c r="I45" s="32"/>
      <c r="J45" s="32"/>
      <c r="K45" s="32"/>
      <c r="L45" s="32"/>
      <c r="M45" s="32"/>
      <c r="N45" s="32"/>
      <c r="O45" s="33"/>
      <c r="P45" s="34"/>
    </row>
    <row r="46" spans="2:16" s="12" customFormat="1" ht="24" customHeight="1">
      <c r="B46" s="35" t="s">
        <v>65</v>
      </c>
      <c r="C46" s="36"/>
      <c r="D46" s="36"/>
      <c r="E46" s="36"/>
      <c r="F46" s="36"/>
      <c r="G46" s="37"/>
      <c r="H46" s="38"/>
      <c r="I46" s="38"/>
      <c r="J46" s="39"/>
      <c r="K46" s="39"/>
      <c r="L46" s="39"/>
      <c r="M46" s="39"/>
      <c r="N46" s="39"/>
      <c r="O46" s="32"/>
      <c r="P46" s="40"/>
    </row>
    <row r="47" spans="2:16" s="12" customFormat="1" ht="20.25" customHeight="1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</row>
    <row r="48" s="12" customFormat="1" ht="34.5" customHeight="1">
      <c r="P48" s="42"/>
    </row>
    <row r="49" s="12" customFormat="1" ht="34.5" customHeight="1">
      <c r="P49" s="42"/>
    </row>
    <row r="50" s="12" customFormat="1" ht="34.5" customHeight="1">
      <c r="P50" s="42"/>
    </row>
    <row r="51" s="12" customFormat="1" ht="34.5" customHeight="1">
      <c r="P51" s="42"/>
    </row>
  </sheetData>
  <sheetProtection/>
  <mergeCells count="3">
    <mergeCell ref="B11:P11"/>
    <mergeCell ref="B19:P19"/>
    <mergeCell ref="B27:P27"/>
  </mergeCells>
  <printOptions/>
  <pageMargins left="1.0236220472440944" right="0.1968503937007874" top="0.31496062992125984" bottom="0.2755905511811024" header="0.2362204724409449" footer="0.15748031496062992"/>
  <pageSetup horizontalDpi="600" verticalDpi="600" orientation="landscape" scale="80" r:id="rId4"/>
  <headerFooter alignWithMargins="0">
    <oddFooter>&amp;L&amp;F&amp;R&amp;P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8:T49"/>
  <sheetViews>
    <sheetView showGridLines="0" zoomScale="90" zoomScaleNormal="90" workbookViewId="0" topLeftCell="A24">
      <selection activeCell="L44" sqref="L44"/>
    </sheetView>
  </sheetViews>
  <sheetFormatPr defaultColWidth="12" defaultRowHeight="11.25"/>
  <cols>
    <col min="1" max="1" width="4.83203125" style="4" customWidth="1"/>
    <col min="2" max="2" width="29" style="4" customWidth="1"/>
    <col min="3" max="3" width="7.5" style="4" customWidth="1"/>
    <col min="4" max="17" width="12.16015625" style="4" customWidth="1"/>
    <col min="18" max="18" width="12.16015625" style="5" customWidth="1"/>
    <col min="19" max="16384" width="12" style="4" customWidth="1"/>
  </cols>
  <sheetData>
    <row r="1" ht="11.25"/>
    <row r="2" ht="11.25"/>
    <row r="3" ht="11.25"/>
    <row r="4" ht="11.25"/>
    <row r="5" ht="11.25"/>
    <row r="6" ht="11.25"/>
    <row r="7" ht="19.5" customHeight="1"/>
    <row r="8" spans="7:18" s="61" customFormat="1" ht="12" customHeight="1"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/>
    </row>
    <row r="9" spans="2:18" ht="18">
      <c r="B9" s="4" t="s">
        <v>47</v>
      </c>
      <c r="C9" s="4" t="s">
        <v>48</v>
      </c>
      <c r="E9" s="4" t="s">
        <v>50</v>
      </c>
      <c r="F9" s="64">
        <v>40817</v>
      </c>
      <c r="H9" s="7"/>
      <c r="I9" s="7"/>
      <c r="K9" s="7" t="s">
        <v>0</v>
      </c>
      <c r="O9" s="8"/>
      <c r="P9" s="8"/>
      <c r="Q9" s="8"/>
      <c r="R9" s="9"/>
    </row>
    <row r="10" ht="12" customHeight="1"/>
    <row r="11" spans="2:18" s="3" customFormat="1" ht="15.75" customHeight="1">
      <c r="B11" s="1" t="s">
        <v>2</v>
      </c>
      <c r="C11" s="1"/>
      <c r="D11" s="1" t="s">
        <v>32</v>
      </c>
      <c r="E11" s="1" t="s">
        <v>22</v>
      </c>
      <c r="F11" s="1" t="s">
        <v>23</v>
      </c>
      <c r="G11" s="1" t="s">
        <v>33</v>
      </c>
      <c r="H11" s="1" t="s">
        <v>24</v>
      </c>
      <c r="I11" s="1" t="s">
        <v>25</v>
      </c>
      <c r="J11" s="1" t="s">
        <v>26</v>
      </c>
      <c r="K11" s="1" t="s">
        <v>27</v>
      </c>
      <c r="L11" s="1" t="s">
        <v>28</v>
      </c>
      <c r="M11" s="1" t="s">
        <v>29</v>
      </c>
      <c r="N11" s="1" t="s">
        <v>30</v>
      </c>
      <c r="O11" s="1" t="s">
        <v>31</v>
      </c>
      <c r="P11" s="1" t="s">
        <v>32</v>
      </c>
      <c r="Q11" s="1" t="s">
        <v>22</v>
      </c>
      <c r="R11" s="2" t="s">
        <v>1</v>
      </c>
    </row>
    <row r="12" spans="2:18" s="3" customFormat="1" ht="15.75" customHeight="1">
      <c r="B12" s="79" t="s">
        <v>12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/>
    </row>
    <row r="13" spans="2:18" s="12" customFormat="1" ht="22.5">
      <c r="B13" s="13" t="s">
        <v>6</v>
      </c>
      <c r="C13" s="13"/>
      <c r="D13" s="14">
        <v>850</v>
      </c>
      <c r="E13" s="14">
        <v>850</v>
      </c>
      <c r="F13" s="14">
        <v>850</v>
      </c>
      <c r="G13" s="14">
        <v>750</v>
      </c>
      <c r="H13" s="14">
        <v>750</v>
      </c>
      <c r="I13" s="14">
        <v>750</v>
      </c>
      <c r="J13" s="14">
        <f>1600-J14-J15-J17</f>
        <v>1060</v>
      </c>
      <c r="K13" s="14">
        <f>1600-K14-K15-K17</f>
        <v>1060</v>
      </c>
      <c r="L13" s="14">
        <f>1600-L14-L15-L17</f>
        <v>1060</v>
      </c>
      <c r="M13" s="14">
        <f>1600-M14-M15-M17</f>
        <v>960</v>
      </c>
      <c r="N13" s="14">
        <f>1600-N14-N15-N17</f>
        <v>960</v>
      </c>
      <c r="O13" s="14">
        <f>1300-O14-O15-O17</f>
        <v>725</v>
      </c>
      <c r="P13" s="14">
        <f>2500-P14-P15-P17</f>
        <v>1581.5</v>
      </c>
      <c r="Q13" s="14">
        <f>2500-Q14-Q15-Q17</f>
        <v>1581.5</v>
      </c>
      <c r="R13" s="44">
        <f>SUM(D13:Q13)</f>
        <v>13788</v>
      </c>
    </row>
    <row r="14" spans="2:18" s="12" customFormat="1" ht="11.25">
      <c r="B14" s="13" t="s">
        <v>43</v>
      </c>
      <c r="C14" s="13"/>
      <c r="D14" s="14">
        <v>65</v>
      </c>
      <c r="E14" s="14">
        <v>65</v>
      </c>
      <c r="F14" s="14">
        <v>65</v>
      </c>
      <c r="G14" s="14">
        <v>65</v>
      </c>
      <c r="H14" s="14">
        <v>65</v>
      </c>
      <c r="I14" s="14">
        <v>65</v>
      </c>
      <c r="J14" s="14">
        <v>65</v>
      </c>
      <c r="K14" s="14">
        <v>65</v>
      </c>
      <c r="L14" s="14">
        <v>65</v>
      </c>
      <c r="M14" s="14">
        <v>65</v>
      </c>
      <c r="N14" s="14">
        <v>65</v>
      </c>
      <c r="O14" s="14"/>
      <c r="P14" s="14">
        <v>60</v>
      </c>
      <c r="Q14" s="14">
        <v>60</v>
      </c>
      <c r="R14" s="44"/>
    </row>
    <row r="15" spans="2:18" s="12" customFormat="1" ht="11.25">
      <c r="B15" s="13" t="s">
        <v>4</v>
      </c>
      <c r="C15" s="13"/>
      <c r="D15" s="14"/>
      <c r="E15" s="14">
        <v>0</v>
      </c>
      <c r="F15" s="14">
        <v>0</v>
      </c>
      <c r="G15" s="14">
        <v>150</v>
      </c>
      <c r="H15" s="14">
        <v>150</v>
      </c>
      <c r="I15" s="14">
        <v>150</v>
      </c>
      <c r="J15" s="14">
        <v>200</v>
      </c>
      <c r="K15" s="14">
        <v>200</v>
      </c>
      <c r="L15" s="14">
        <v>200</v>
      </c>
      <c r="M15" s="14">
        <v>300</v>
      </c>
      <c r="N15" s="14">
        <v>300</v>
      </c>
      <c r="O15" s="14">
        <v>300</v>
      </c>
      <c r="P15" s="14">
        <v>583.5</v>
      </c>
      <c r="Q15" s="14">
        <v>583.5</v>
      </c>
      <c r="R15" s="44">
        <f>SUM(E15:Q15)</f>
        <v>3117</v>
      </c>
    </row>
    <row r="16" spans="2:18" s="12" customFormat="1" ht="11.25">
      <c r="B16" s="13" t="s">
        <v>5</v>
      </c>
      <c r="C16" s="13"/>
      <c r="D16" s="14"/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44">
        <f>SUM(D16:O16)</f>
        <v>0</v>
      </c>
    </row>
    <row r="17" spans="2:18" s="12" customFormat="1" ht="12" thickBot="1">
      <c r="B17" s="10" t="s">
        <v>3</v>
      </c>
      <c r="C17" s="10"/>
      <c r="D17" s="11">
        <v>0</v>
      </c>
      <c r="E17" s="11">
        <v>0</v>
      </c>
      <c r="F17" s="11">
        <v>0</v>
      </c>
      <c r="G17" s="11">
        <v>250</v>
      </c>
      <c r="H17" s="11">
        <v>250</v>
      </c>
      <c r="I17" s="11">
        <v>250</v>
      </c>
      <c r="J17" s="11">
        <v>275</v>
      </c>
      <c r="K17" s="11">
        <v>275</v>
      </c>
      <c r="L17" s="11">
        <v>275</v>
      </c>
      <c r="M17" s="11">
        <v>275</v>
      </c>
      <c r="N17" s="11">
        <v>275</v>
      </c>
      <c r="O17" s="11">
        <v>275</v>
      </c>
      <c r="P17" s="11">
        <v>275</v>
      </c>
      <c r="Q17" s="11">
        <v>275</v>
      </c>
      <c r="R17" s="43">
        <f>SUM(D17:Q17)</f>
        <v>2950</v>
      </c>
    </row>
    <row r="18" spans="2:18" s="12" customFormat="1" ht="12" thickBot="1">
      <c r="B18" s="15" t="s">
        <v>13</v>
      </c>
      <c r="C18" s="16"/>
      <c r="D18" s="17">
        <f aca="true" t="shared" si="0" ref="D18:R18">SUM(D13:D17)</f>
        <v>915</v>
      </c>
      <c r="E18" s="17">
        <f t="shared" si="0"/>
        <v>915</v>
      </c>
      <c r="F18" s="17">
        <f t="shared" si="0"/>
        <v>915</v>
      </c>
      <c r="G18" s="17">
        <f t="shared" si="0"/>
        <v>1215</v>
      </c>
      <c r="H18" s="17">
        <f t="shared" si="0"/>
        <v>1215</v>
      </c>
      <c r="I18" s="17">
        <f t="shared" si="0"/>
        <v>1215</v>
      </c>
      <c r="J18" s="17">
        <f t="shared" si="0"/>
        <v>1600</v>
      </c>
      <c r="K18" s="17">
        <f t="shared" si="0"/>
        <v>1600</v>
      </c>
      <c r="L18" s="17">
        <f t="shared" si="0"/>
        <v>1600</v>
      </c>
      <c r="M18" s="17">
        <f t="shared" si="0"/>
        <v>1600</v>
      </c>
      <c r="N18" s="17">
        <f t="shared" si="0"/>
        <v>1600</v>
      </c>
      <c r="O18" s="17">
        <f t="shared" si="0"/>
        <v>1300</v>
      </c>
      <c r="P18" s="17">
        <f t="shared" si="0"/>
        <v>2500</v>
      </c>
      <c r="Q18" s="17">
        <f t="shared" si="0"/>
        <v>2500</v>
      </c>
      <c r="R18" s="17">
        <f t="shared" si="0"/>
        <v>19855</v>
      </c>
    </row>
    <row r="19" spans="2:20" s="3" customFormat="1" ht="15.75" customHeight="1">
      <c r="B19" s="82" t="s">
        <v>16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4"/>
      <c r="T19" s="54">
        <f>SUM(K17:Q17)</f>
        <v>1925</v>
      </c>
    </row>
    <row r="20" spans="2:18" s="12" customFormat="1" ht="22.5">
      <c r="B20" s="13" t="s">
        <v>20</v>
      </c>
      <c r="C20" s="19">
        <v>0.55</v>
      </c>
      <c r="D20" s="11">
        <f aca="true" t="shared" si="1" ref="D20:Q20">D13*$C$20</f>
        <v>467.50000000000006</v>
      </c>
      <c r="E20" s="11">
        <f t="shared" si="1"/>
        <v>467.50000000000006</v>
      </c>
      <c r="F20" s="11">
        <f t="shared" si="1"/>
        <v>467.50000000000006</v>
      </c>
      <c r="G20" s="11">
        <f t="shared" si="1"/>
        <v>412.50000000000006</v>
      </c>
      <c r="H20" s="11">
        <f t="shared" si="1"/>
        <v>412.50000000000006</v>
      </c>
      <c r="I20" s="11">
        <f t="shared" si="1"/>
        <v>412.50000000000006</v>
      </c>
      <c r="J20" s="11">
        <f t="shared" si="1"/>
        <v>583</v>
      </c>
      <c r="K20" s="11">
        <f t="shared" si="1"/>
        <v>583</v>
      </c>
      <c r="L20" s="11">
        <f t="shared" si="1"/>
        <v>583</v>
      </c>
      <c r="M20" s="11">
        <f t="shared" si="1"/>
        <v>528</v>
      </c>
      <c r="N20" s="11">
        <f t="shared" si="1"/>
        <v>528</v>
      </c>
      <c r="O20" s="11">
        <f t="shared" si="1"/>
        <v>398.75000000000006</v>
      </c>
      <c r="P20" s="11">
        <f t="shared" si="1"/>
        <v>869.825</v>
      </c>
      <c r="Q20" s="11">
        <f t="shared" si="1"/>
        <v>869.825</v>
      </c>
      <c r="R20" s="43">
        <f>SUM(D20:Q20)</f>
        <v>7583.4</v>
      </c>
    </row>
    <row r="21" spans="2:18" s="12" customFormat="1" ht="11.25">
      <c r="B21" s="13" t="s">
        <v>44</v>
      </c>
      <c r="C21" s="1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43"/>
    </row>
    <row r="22" spans="2:20" s="12" customFormat="1" ht="11.25">
      <c r="B22" s="13" t="s">
        <v>18</v>
      </c>
      <c r="C22" s="19">
        <v>0.25</v>
      </c>
      <c r="D22" s="11">
        <f aca="true" t="shared" si="2" ref="D22:Q22">D15*$C$22</f>
        <v>0</v>
      </c>
      <c r="E22" s="11">
        <f t="shared" si="2"/>
        <v>0</v>
      </c>
      <c r="F22" s="11">
        <f t="shared" si="2"/>
        <v>0</v>
      </c>
      <c r="G22" s="11">
        <f t="shared" si="2"/>
        <v>37.5</v>
      </c>
      <c r="H22" s="11">
        <f t="shared" si="2"/>
        <v>37.5</v>
      </c>
      <c r="I22" s="11">
        <f t="shared" si="2"/>
        <v>37.5</v>
      </c>
      <c r="J22" s="11">
        <f t="shared" si="2"/>
        <v>50</v>
      </c>
      <c r="K22" s="11">
        <f t="shared" si="2"/>
        <v>50</v>
      </c>
      <c r="L22" s="11">
        <f t="shared" si="2"/>
        <v>50</v>
      </c>
      <c r="M22" s="11">
        <f t="shared" si="2"/>
        <v>75</v>
      </c>
      <c r="N22" s="11">
        <f t="shared" si="2"/>
        <v>75</v>
      </c>
      <c r="O22" s="11">
        <f t="shared" si="2"/>
        <v>75</v>
      </c>
      <c r="P22" s="11">
        <f t="shared" si="2"/>
        <v>145.875</v>
      </c>
      <c r="Q22" s="11">
        <f t="shared" si="2"/>
        <v>145.875</v>
      </c>
      <c r="R22" s="43">
        <f>SUM(D22:Q22)</f>
        <v>779.25</v>
      </c>
      <c r="T22" s="55">
        <f>SUM(K13:Q13)</f>
        <v>7928</v>
      </c>
    </row>
    <row r="23" spans="2:18" s="12" customFormat="1" ht="11.25">
      <c r="B23" s="13" t="s">
        <v>19</v>
      </c>
      <c r="C23" s="19">
        <v>0.25</v>
      </c>
      <c r="D23" s="11">
        <f aca="true" t="shared" si="3" ref="D23:Q23">D16*$C$23</f>
        <v>0</v>
      </c>
      <c r="E23" s="11">
        <f t="shared" si="3"/>
        <v>0</v>
      </c>
      <c r="F23" s="11">
        <f t="shared" si="3"/>
        <v>0</v>
      </c>
      <c r="G23" s="11">
        <f t="shared" si="3"/>
        <v>0</v>
      </c>
      <c r="H23" s="11">
        <f t="shared" si="3"/>
        <v>0</v>
      </c>
      <c r="I23" s="11">
        <f t="shared" si="3"/>
        <v>0</v>
      </c>
      <c r="J23" s="11">
        <f t="shared" si="3"/>
        <v>0</v>
      </c>
      <c r="K23" s="11">
        <f t="shared" si="3"/>
        <v>0</v>
      </c>
      <c r="L23" s="11">
        <f t="shared" si="3"/>
        <v>0</v>
      </c>
      <c r="M23" s="11">
        <f t="shared" si="3"/>
        <v>0</v>
      </c>
      <c r="N23" s="11">
        <f t="shared" si="3"/>
        <v>0</v>
      </c>
      <c r="O23" s="11">
        <f t="shared" si="3"/>
        <v>0</v>
      </c>
      <c r="P23" s="11">
        <f t="shared" si="3"/>
        <v>0</v>
      </c>
      <c r="Q23" s="11">
        <f t="shared" si="3"/>
        <v>0</v>
      </c>
      <c r="R23" s="43">
        <f>SUM(D23:Q23)</f>
        <v>0</v>
      </c>
    </row>
    <row r="24" spans="2:20" s="12" customFormat="1" ht="11.25">
      <c r="B24" s="10" t="s">
        <v>17</v>
      </c>
      <c r="C24" s="19">
        <f>35/70</f>
        <v>0.5</v>
      </c>
      <c r="D24" s="11">
        <f aca="true" t="shared" si="4" ref="D24:Q24">D17*$C$24</f>
        <v>0</v>
      </c>
      <c r="E24" s="11">
        <f t="shared" si="4"/>
        <v>0</v>
      </c>
      <c r="F24" s="11">
        <f t="shared" si="4"/>
        <v>0</v>
      </c>
      <c r="G24" s="11">
        <f t="shared" si="4"/>
        <v>125</v>
      </c>
      <c r="H24" s="11">
        <f t="shared" si="4"/>
        <v>125</v>
      </c>
      <c r="I24" s="11">
        <f t="shared" si="4"/>
        <v>125</v>
      </c>
      <c r="J24" s="11">
        <f t="shared" si="4"/>
        <v>137.5</v>
      </c>
      <c r="K24" s="11">
        <f t="shared" si="4"/>
        <v>137.5</v>
      </c>
      <c r="L24" s="11">
        <f t="shared" si="4"/>
        <v>137.5</v>
      </c>
      <c r="M24" s="11">
        <f t="shared" si="4"/>
        <v>137.5</v>
      </c>
      <c r="N24" s="11">
        <f t="shared" si="4"/>
        <v>137.5</v>
      </c>
      <c r="O24" s="11">
        <f t="shared" si="4"/>
        <v>137.5</v>
      </c>
      <c r="P24" s="11">
        <f t="shared" si="4"/>
        <v>137.5</v>
      </c>
      <c r="Q24" s="11">
        <f t="shared" si="4"/>
        <v>137.5</v>
      </c>
      <c r="R24" s="43">
        <f>SUM(D24:Q24)</f>
        <v>1475</v>
      </c>
      <c r="T24" s="55">
        <f>SUM(K15:Q15)</f>
        <v>2467</v>
      </c>
    </row>
    <row r="25" spans="2:18" s="12" customFormat="1" ht="23.25" thickBot="1">
      <c r="B25" s="20" t="s">
        <v>21</v>
      </c>
      <c r="C25" s="21"/>
      <c r="D25" s="22">
        <f>SUM(D20:D24)</f>
        <v>467.50000000000006</v>
      </c>
      <c r="E25" s="22">
        <f aca="true" t="shared" si="5" ref="E25:Q25">SUM(E20:E24)</f>
        <v>467.50000000000006</v>
      </c>
      <c r="F25" s="22">
        <f t="shared" si="5"/>
        <v>467.50000000000006</v>
      </c>
      <c r="G25" s="22">
        <f t="shared" si="5"/>
        <v>575</v>
      </c>
      <c r="H25" s="22">
        <f t="shared" si="5"/>
        <v>575</v>
      </c>
      <c r="I25" s="22">
        <f t="shared" si="5"/>
        <v>575</v>
      </c>
      <c r="J25" s="22">
        <f t="shared" si="5"/>
        <v>770.5</v>
      </c>
      <c r="K25" s="22">
        <f t="shared" si="5"/>
        <v>770.5</v>
      </c>
      <c r="L25" s="22">
        <f t="shared" si="5"/>
        <v>770.5</v>
      </c>
      <c r="M25" s="22">
        <f t="shared" si="5"/>
        <v>740.5</v>
      </c>
      <c r="N25" s="22">
        <f t="shared" si="5"/>
        <v>740.5</v>
      </c>
      <c r="O25" s="22">
        <f t="shared" si="5"/>
        <v>611.25</v>
      </c>
      <c r="P25" s="22">
        <f t="shared" si="5"/>
        <v>1153.2</v>
      </c>
      <c r="Q25" s="22">
        <f t="shared" si="5"/>
        <v>1153.2</v>
      </c>
      <c r="R25" s="46">
        <f>R18*0.35</f>
        <v>6949.25</v>
      </c>
    </row>
    <row r="26" spans="2:18" s="12" customFormat="1" ht="12" customHeight="1">
      <c r="B26" s="85" t="s">
        <v>10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7"/>
    </row>
    <row r="27" spans="2:18" s="12" customFormat="1" ht="25.5" customHeight="1">
      <c r="B27" s="23" t="s">
        <v>9</v>
      </c>
      <c r="C27" s="56">
        <v>0.05</v>
      </c>
      <c r="D27" s="14">
        <f aca="true" t="shared" si="6" ref="D27:Q27">D13*$C$27</f>
        <v>42.5</v>
      </c>
      <c r="E27" s="14">
        <f t="shared" si="6"/>
        <v>42.5</v>
      </c>
      <c r="F27" s="14">
        <f t="shared" si="6"/>
        <v>42.5</v>
      </c>
      <c r="G27" s="14">
        <f t="shared" si="6"/>
        <v>37.5</v>
      </c>
      <c r="H27" s="14">
        <f t="shared" si="6"/>
        <v>37.5</v>
      </c>
      <c r="I27" s="14">
        <f t="shared" si="6"/>
        <v>37.5</v>
      </c>
      <c r="J27" s="14">
        <f t="shared" si="6"/>
        <v>53</v>
      </c>
      <c r="K27" s="14">
        <f t="shared" si="6"/>
        <v>53</v>
      </c>
      <c r="L27" s="14">
        <f t="shared" si="6"/>
        <v>53</v>
      </c>
      <c r="M27" s="14">
        <f t="shared" si="6"/>
        <v>48</v>
      </c>
      <c r="N27" s="14">
        <f t="shared" si="6"/>
        <v>48</v>
      </c>
      <c r="O27" s="14">
        <f t="shared" si="6"/>
        <v>36.25</v>
      </c>
      <c r="P27" s="14">
        <f t="shared" si="6"/>
        <v>79.075</v>
      </c>
      <c r="Q27" s="14">
        <f t="shared" si="6"/>
        <v>79.075</v>
      </c>
      <c r="R27" s="24">
        <f>SUM(D27:Q27)</f>
        <v>689.4000000000001</v>
      </c>
    </row>
    <row r="28" spans="2:18" s="12" customFormat="1" ht="23.25" customHeight="1">
      <c r="B28" s="23" t="s">
        <v>45</v>
      </c>
      <c r="C28" s="5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4"/>
    </row>
    <row r="29" spans="2:18" s="12" customFormat="1" ht="23.25" customHeight="1">
      <c r="B29" s="23" t="s">
        <v>8</v>
      </c>
      <c r="C29" s="56">
        <v>0.05</v>
      </c>
      <c r="D29" s="14">
        <f aca="true" t="shared" si="7" ref="D29:Q29">D15*$C$29</f>
        <v>0</v>
      </c>
      <c r="E29" s="14">
        <f t="shared" si="7"/>
        <v>0</v>
      </c>
      <c r="F29" s="14">
        <f t="shared" si="7"/>
        <v>0</v>
      </c>
      <c r="G29" s="14">
        <f t="shared" si="7"/>
        <v>7.5</v>
      </c>
      <c r="H29" s="14">
        <f t="shared" si="7"/>
        <v>7.5</v>
      </c>
      <c r="I29" s="14">
        <f t="shared" si="7"/>
        <v>7.5</v>
      </c>
      <c r="J29" s="14">
        <f t="shared" si="7"/>
        <v>10</v>
      </c>
      <c r="K29" s="14">
        <f t="shared" si="7"/>
        <v>10</v>
      </c>
      <c r="L29" s="14">
        <f t="shared" si="7"/>
        <v>10</v>
      </c>
      <c r="M29" s="14">
        <f t="shared" si="7"/>
        <v>15</v>
      </c>
      <c r="N29" s="14">
        <f t="shared" si="7"/>
        <v>15</v>
      </c>
      <c r="O29" s="14">
        <f t="shared" si="7"/>
        <v>15</v>
      </c>
      <c r="P29" s="14">
        <f t="shared" si="7"/>
        <v>29.175</v>
      </c>
      <c r="Q29" s="14">
        <f t="shared" si="7"/>
        <v>29.175</v>
      </c>
      <c r="R29" s="24">
        <f>SUM(D29:Q29)</f>
        <v>155.85</v>
      </c>
    </row>
    <row r="30" spans="2:18" s="12" customFormat="1" ht="25.5" customHeight="1">
      <c r="B30" s="23" t="s">
        <v>14</v>
      </c>
      <c r="C30" s="56">
        <v>0.05</v>
      </c>
      <c r="D30" s="14">
        <f aca="true" t="shared" si="8" ref="D30:Q30">D16*$C$30</f>
        <v>0</v>
      </c>
      <c r="E30" s="14">
        <f t="shared" si="8"/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0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8"/>
        <v>0</v>
      </c>
      <c r="O30" s="14">
        <f t="shared" si="8"/>
        <v>0</v>
      </c>
      <c r="P30" s="14">
        <f t="shared" si="8"/>
        <v>0</v>
      </c>
      <c r="Q30" s="14">
        <f t="shared" si="8"/>
        <v>0</v>
      </c>
      <c r="R30" s="24">
        <f>SUM(D30:Q30)</f>
        <v>0</v>
      </c>
    </row>
    <row r="31" spans="2:19" s="12" customFormat="1" ht="22.5">
      <c r="B31" s="23" t="s">
        <v>7</v>
      </c>
      <c r="C31" s="56">
        <v>0.05</v>
      </c>
      <c r="D31" s="14">
        <f aca="true" t="shared" si="9" ref="D31:Q31">D17*$C$31</f>
        <v>0</v>
      </c>
      <c r="E31" s="14">
        <f t="shared" si="9"/>
        <v>0</v>
      </c>
      <c r="F31" s="14">
        <f t="shared" si="9"/>
        <v>0</v>
      </c>
      <c r="G31" s="14">
        <f t="shared" si="9"/>
        <v>12.5</v>
      </c>
      <c r="H31" s="14">
        <f t="shared" si="9"/>
        <v>12.5</v>
      </c>
      <c r="I31" s="14">
        <f t="shared" si="9"/>
        <v>12.5</v>
      </c>
      <c r="J31" s="14">
        <f t="shared" si="9"/>
        <v>13.75</v>
      </c>
      <c r="K31" s="14">
        <f t="shared" si="9"/>
        <v>13.75</v>
      </c>
      <c r="L31" s="14">
        <f t="shared" si="9"/>
        <v>13.75</v>
      </c>
      <c r="M31" s="14">
        <f t="shared" si="9"/>
        <v>13.75</v>
      </c>
      <c r="N31" s="14">
        <f t="shared" si="9"/>
        <v>13.75</v>
      </c>
      <c r="O31" s="14">
        <f t="shared" si="9"/>
        <v>13.75</v>
      </c>
      <c r="P31" s="14">
        <f t="shared" si="9"/>
        <v>13.75</v>
      </c>
      <c r="Q31" s="14">
        <f t="shared" si="9"/>
        <v>13.75</v>
      </c>
      <c r="R31" s="24">
        <f>SUM(D31:Q31)</f>
        <v>147.5</v>
      </c>
      <c r="S31" s="55"/>
    </row>
    <row r="32" spans="2:18" s="12" customFormat="1" ht="25.5" customHeight="1">
      <c r="B32" s="25" t="s">
        <v>36</v>
      </c>
      <c r="C32" s="57">
        <v>0</v>
      </c>
      <c r="D32" s="26">
        <f>D18*$C$32</f>
        <v>0</v>
      </c>
      <c r="E32" s="26">
        <f aca="true" t="shared" si="10" ref="E32:Q32">E18*$C$32</f>
        <v>0</v>
      </c>
      <c r="F32" s="26">
        <f t="shared" si="10"/>
        <v>0</v>
      </c>
      <c r="G32" s="26">
        <f t="shared" si="10"/>
        <v>0</v>
      </c>
      <c r="H32" s="26">
        <f t="shared" si="10"/>
        <v>0</v>
      </c>
      <c r="I32" s="26">
        <f t="shared" si="10"/>
        <v>0</v>
      </c>
      <c r="J32" s="26">
        <f t="shared" si="10"/>
        <v>0</v>
      </c>
      <c r="K32" s="26">
        <f>K18*$C$32</f>
        <v>0</v>
      </c>
      <c r="L32" s="26">
        <f t="shared" si="10"/>
        <v>0</v>
      </c>
      <c r="M32" s="26">
        <f t="shared" si="10"/>
        <v>0</v>
      </c>
      <c r="N32" s="26">
        <f t="shared" si="10"/>
        <v>0</v>
      </c>
      <c r="O32" s="26">
        <f t="shared" si="10"/>
        <v>0</v>
      </c>
      <c r="P32" s="26">
        <f t="shared" si="10"/>
        <v>0</v>
      </c>
      <c r="Q32" s="26">
        <f t="shared" si="10"/>
        <v>0</v>
      </c>
      <c r="R32" s="24">
        <f>SUM(D32:O32)</f>
        <v>0</v>
      </c>
    </row>
    <row r="33" spans="2:18" s="12" customFormat="1" ht="11.25">
      <c r="B33" s="25" t="s">
        <v>11</v>
      </c>
      <c r="C33" s="59"/>
      <c r="D33" s="26">
        <v>125</v>
      </c>
      <c r="E33" s="26">
        <v>125</v>
      </c>
      <c r="F33" s="26">
        <v>125</v>
      </c>
      <c r="G33" s="26">
        <v>125</v>
      </c>
      <c r="H33" s="26">
        <v>125</v>
      </c>
      <c r="I33" s="26">
        <v>125</v>
      </c>
      <c r="J33" s="26">
        <v>150</v>
      </c>
      <c r="K33" s="26">
        <v>150</v>
      </c>
      <c r="L33" s="26">
        <v>150</v>
      </c>
      <c r="M33" s="26">
        <v>150</v>
      </c>
      <c r="N33" s="26">
        <v>150</v>
      </c>
      <c r="O33" s="26">
        <v>150</v>
      </c>
      <c r="P33" s="26">
        <v>160</v>
      </c>
      <c r="Q33" s="26">
        <v>160</v>
      </c>
      <c r="R33" s="24">
        <f>SUM(D33:Q33)</f>
        <v>1970</v>
      </c>
    </row>
    <row r="34" spans="2:18" s="12" customFormat="1" ht="25.5" customHeight="1">
      <c r="B34" s="25" t="s">
        <v>39</v>
      </c>
      <c r="C34" s="58">
        <v>12</v>
      </c>
      <c r="D34" s="26">
        <f>SUM(D27:D33)/C34</f>
        <v>13.958333333333334</v>
      </c>
      <c r="E34" s="26">
        <f aca="true" t="shared" si="11" ref="E34:Q34">SUM(E27:E33)/12</f>
        <v>13.958333333333334</v>
      </c>
      <c r="F34" s="26">
        <f t="shared" si="11"/>
        <v>13.958333333333334</v>
      </c>
      <c r="G34" s="26">
        <f t="shared" si="11"/>
        <v>15.208333333333334</v>
      </c>
      <c r="H34" s="26">
        <f t="shared" si="11"/>
        <v>15.208333333333334</v>
      </c>
      <c r="I34" s="26">
        <f t="shared" si="11"/>
        <v>15.208333333333334</v>
      </c>
      <c r="J34" s="26">
        <f t="shared" si="11"/>
        <v>18.895833333333332</v>
      </c>
      <c r="K34" s="26">
        <f t="shared" si="11"/>
        <v>18.895833333333332</v>
      </c>
      <c r="L34" s="26">
        <f t="shared" si="11"/>
        <v>18.895833333333332</v>
      </c>
      <c r="M34" s="26">
        <f t="shared" si="11"/>
        <v>18.895833333333332</v>
      </c>
      <c r="N34" s="26">
        <f t="shared" si="11"/>
        <v>18.895833333333332</v>
      </c>
      <c r="O34" s="26">
        <f t="shared" si="11"/>
        <v>17.916666666666668</v>
      </c>
      <c r="P34" s="26">
        <f t="shared" si="11"/>
        <v>23.5</v>
      </c>
      <c r="Q34" s="26">
        <f t="shared" si="11"/>
        <v>23.5</v>
      </c>
      <c r="R34" s="24">
        <f>SUM(D34:Q34)</f>
        <v>246.89583333333334</v>
      </c>
    </row>
    <row r="35" spans="2:18" s="12" customFormat="1" ht="25.5" customHeight="1">
      <c r="B35" s="25" t="s">
        <v>42</v>
      </c>
      <c r="C35" s="58">
        <v>12</v>
      </c>
      <c r="D35" s="26">
        <f>SUM(D27:D33)/C35</f>
        <v>13.958333333333334</v>
      </c>
      <c r="E35" s="26">
        <f aca="true" t="shared" si="12" ref="E35:Q35">SUM(E27:E33)/12</f>
        <v>13.958333333333334</v>
      </c>
      <c r="F35" s="26">
        <f t="shared" si="12"/>
        <v>13.958333333333334</v>
      </c>
      <c r="G35" s="26">
        <f t="shared" si="12"/>
        <v>15.208333333333334</v>
      </c>
      <c r="H35" s="26">
        <f t="shared" si="12"/>
        <v>15.208333333333334</v>
      </c>
      <c r="I35" s="26">
        <f t="shared" si="12"/>
        <v>15.208333333333334</v>
      </c>
      <c r="J35" s="26">
        <f t="shared" si="12"/>
        <v>18.895833333333332</v>
      </c>
      <c r="K35" s="26">
        <f t="shared" si="12"/>
        <v>18.895833333333332</v>
      </c>
      <c r="L35" s="26">
        <f t="shared" si="12"/>
        <v>18.895833333333332</v>
      </c>
      <c r="M35" s="26">
        <f t="shared" si="12"/>
        <v>18.895833333333332</v>
      </c>
      <c r="N35" s="26">
        <f t="shared" si="12"/>
        <v>18.895833333333332</v>
      </c>
      <c r="O35" s="26">
        <f t="shared" si="12"/>
        <v>17.916666666666668</v>
      </c>
      <c r="P35" s="26">
        <f t="shared" si="12"/>
        <v>23.5</v>
      </c>
      <c r="Q35" s="26">
        <f t="shared" si="12"/>
        <v>23.5</v>
      </c>
      <c r="R35" s="24">
        <f>SUM(D35:Q35)</f>
        <v>246.89583333333334</v>
      </c>
    </row>
    <row r="36" spans="2:18" s="12" customFormat="1" ht="25.5" customHeight="1">
      <c r="B36" s="25" t="s">
        <v>40</v>
      </c>
      <c r="C36" s="57">
        <v>0.0371</v>
      </c>
      <c r="D36" s="26">
        <f aca="true" t="shared" si="13" ref="D36:Q36">SUM(D27:D33)*$C$36</f>
        <v>6.21425</v>
      </c>
      <c r="E36" s="26">
        <f t="shared" si="13"/>
        <v>6.21425</v>
      </c>
      <c r="F36" s="26">
        <f t="shared" si="13"/>
        <v>6.21425</v>
      </c>
      <c r="G36" s="26">
        <f t="shared" si="13"/>
        <v>6.7707500000000005</v>
      </c>
      <c r="H36" s="26">
        <f t="shared" si="13"/>
        <v>6.7707500000000005</v>
      </c>
      <c r="I36" s="26">
        <f t="shared" si="13"/>
        <v>6.7707500000000005</v>
      </c>
      <c r="J36" s="26">
        <f t="shared" si="13"/>
        <v>8.412425</v>
      </c>
      <c r="K36" s="26">
        <f t="shared" si="13"/>
        <v>8.412425</v>
      </c>
      <c r="L36" s="26">
        <f t="shared" si="13"/>
        <v>8.412425</v>
      </c>
      <c r="M36" s="26">
        <f t="shared" si="13"/>
        <v>8.412425</v>
      </c>
      <c r="N36" s="26">
        <f t="shared" si="13"/>
        <v>8.412425</v>
      </c>
      <c r="O36" s="26">
        <f t="shared" si="13"/>
        <v>7.976500000000001</v>
      </c>
      <c r="P36" s="26">
        <f t="shared" si="13"/>
        <v>10.462200000000001</v>
      </c>
      <c r="Q36" s="26">
        <f t="shared" si="13"/>
        <v>10.462200000000001</v>
      </c>
      <c r="R36" s="24">
        <f>SUM(D36:Q36)</f>
        <v>109.91802499999999</v>
      </c>
    </row>
    <row r="37" spans="2:18" s="12" customFormat="1" ht="11.25">
      <c r="B37" s="25" t="s">
        <v>41</v>
      </c>
      <c r="C37" s="60">
        <v>0.1</v>
      </c>
      <c r="D37" s="26">
        <f aca="true" t="shared" si="14" ref="D37:Q37">SUM(D27:D33)*$C$37</f>
        <v>16.75</v>
      </c>
      <c r="E37" s="26">
        <f t="shared" si="14"/>
        <v>16.75</v>
      </c>
      <c r="F37" s="26">
        <f t="shared" si="14"/>
        <v>16.75</v>
      </c>
      <c r="G37" s="26">
        <f t="shared" si="14"/>
        <v>18.25</v>
      </c>
      <c r="H37" s="26">
        <f t="shared" si="14"/>
        <v>18.25</v>
      </c>
      <c r="I37" s="26">
        <f t="shared" si="14"/>
        <v>18.25</v>
      </c>
      <c r="J37" s="26">
        <f t="shared" si="14"/>
        <v>22.675</v>
      </c>
      <c r="K37" s="26">
        <f t="shared" si="14"/>
        <v>22.675</v>
      </c>
      <c r="L37" s="26">
        <f t="shared" si="14"/>
        <v>22.675</v>
      </c>
      <c r="M37" s="26">
        <f t="shared" si="14"/>
        <v>22.675</v>
      </c>
      <c r="N37" s="26">
        <f t="shared" si="14"/>
        <v>22.675</v>
      </c>
      <c r="O37" s="26">
        <f t="shared" si="14"/>
        <v>21.5</v>
      </c>
      <c r="P37" s="26">
        <f t="shared" si="14"/>
        <v>28.200000000000003</v>
      </c>
      <c r="Q37" s="26">
        <f t="shared" si="14"/>
        <v>28.200000000000003</v>
      </c>
      <c r="R37" s="24">
        <f>SUM(D37:Q37)</f>
        <v>296.27500000000003</v>
      </c>
    </row>
    <row r="38" spans="2:17" s="12" customFormat="1" ht="12" thickBot="1">
      <c r="B38" s="71" t="s">
        <v>59</v>
      </c>
      <c r="C38" s="72"/>
      <c r="D38" s="73">
        <f>SUM(D27:D37)</f>
        <v>218.38091666666668</v>
      </c>
      <c r="E38" s="73">
        <f aca="true" t="shared" si="15" ref="E38:P38">SUM(E27:E37)</f>
        <v>218.38091666666668</v>
      </c>
      <c r="F38" s="73">
        <f t="shared" si="15"/>
        <v>218.38091666666668</v>
      </c>
      <c r="G38" s="73">
        <f t="shared" si="15"/>
        <v>237.93741666666668</v>
      </c>
      <c r="H38" s="73">
        <f t="shared" si="15"/>
        <v>237.93741666666668</v>
      </c>
      <c r="I38" s="73">
        <f t="shared" si="15"/>
        <v>237.93741666666668</v>
      </c>
      <c r="J38" s="73">
        <f t="shared" si="15"/>
        <v>295.6290916666667</v>
      </c>
      <c r="K38" s="73">
        <f t="shared" si="15"/>
        <v>295.6290916666667</v>
      </c>
      <c r="L38" s="73">
        <f t="shared" si="15"/>
        <v>295.6290916666667</v>
      </c>
      <c r="M38" s="73">
        <f t="shared" si="15"/>
        <v>295.6290916666667</v>
      </c>
      <c r="N38" s="73">
        <f t="shared" si="15"/>
        <v>295.6290916666667</v>
      </c>
      <c r="O38" s="73">
        <f t="shared" si="15"/>
        <v>280.3098333333333</v>
      </c>
      <c r="P38" s="73">
        <f t="shared" si="15"/>
        <v>367.6622</v>
      </c>
      <c r="Q38" s="73">
        <f>SUM(Q27:Q37)</f>
        <v>367.6622</v>
      </c>
    </row>
    <row r="39" spans="2:17" s="12" customFormat="1" ht="25.5" customHeight="1" thickBot="1">
      <c r="B39" s="27" t="s">
        <v>60</v>
      </c>
      <c r="C39" s="28"/>
      <c r="D39" s="29">
        <f>SUM(D27:D33)</f>
        <v>167.5</v>
      </c>
      <c r="E39" s="29">
        <f aca="true" t="shared" si="16" ref="E39:P39">SUM(E27:E33)</f>
        <v>167.5</v>
      </c>
      <c r="F39" s="29">
        <f t="shared" si="16"/>
        <v>167.5</v>
      </c>
      <c r="G39" s="29">
        <f t="shared" si="16"/>
        <v>182.5</v>
      </c>
      <c r="H39" s="29">
        <f t="shared" si="16"/>
        <v>182.5</v>
      </c>
      <c r="I39" s="29">
        <f t="shared" si="16"/>
        <v>182.5</v>
      </c>
      <c r="J39" s="29">
        <f t="shared" si="16"/>
        <v>226.75</v>
      </c>
      <c r="K39" s="29">
        <f t="shared" si="16"/>
        <v>226.75</v>
      </c>
      <c r="L39" s="29">
        <f t="shared" si="16"/>
        <v>226.75</v>
      </c>
      <c r="M39" s="29">
        <f t="shared" si="16"/>
        <v>226.75</v>
      </c>
      <c r="N39" s="29">
        <f t="shared" si="16"/>
        <v>226.75</v>
      </c>
      <c r="O39" s="29">
        <f t="shared" si="16"/>
        <v>215</v>
      </c>
      <c r="P39" s="29">
        <f t="shared" si="16"/>
        <v>282</v>
      </c>
      <c r="Q39" s="45">
        <f>SUM(D39:P39)</f>
        <v>2680.75</v>
      </c>
    </row>
    <row r="40" spans="2:17" s="12" customFormat="1" ht="12" thickBot="1">
      <c r="B40" s="15" t="s">
        <v>15</v>
      </c>
      <c r="C40" s="16"/>
      <c r="D40" s="30">
        <f>D25-D38</f>
        <v>249.11908333333338</v>
      </c>
      <c r="E40" s="30">
        <f aca="true" t="shared" si="17" ref="E40:P40">E25-E38</f>
        <v>249.11908333333338</v>
      </c>
      <c r="F40" s="30">
        <f t="shared" si="17"/>
        <v>249.11908333333338</v>
      </c>
      <c r="G40" s="30">
        <f t="shared" si="17"/>
        <v>337.06258333333335</v>
      </c>
      <c r="H40" s="30">
        <f t="shared" si="17"/>
        <v>337.06258333333335</v>
      </c>
      <c r="I40" s="30">
        <f t="shared" si="17"/>
        <v>337.06258333333335</v>
      </c>
      <c r="J40" s="30">
        <f t="shared" si="17"/>
        <v>474.8709083333333</v>
      </c>
      <c r="K40" s="30">
        <f t="shared" si="17"/>
        <v>474.8709083333333</v>
      </c>
      <c r="L40" s="30">
        <f t="shared" si="17"/>
        <v>474.8709083333333</v>
      </c>
      <c r="M40" s="30">
        <f t="shared" si="17"/>
        <v>444.8709083333333</v>
      </c>
      <c r="N40" s="30">
        <f t="shared" si="17"/>
        <v>444.8709083333333</v>
      </c>
      <c r="O40" s="30">
        <f t="shared" si="17"/>
        <v>330.9401666666667</v>
      </c>
      <c r="P40" s="30">
        <f t="shared" si="17"/>
        <v>785.5378000000001</v>
      </c>
      <c r="Q40" s="69">
        <f>SUM(D40:P40)</f>
        <v>5189.377508333333</v>
      </c>
    </row>
    <row r="41" spans="2:18" s="12" customFormat="1" ht="13.5" customHeight="1">
      <c r="B41" s="47" t="s">
        <v>34</v>
      </c>
      <c r="C41" s="47"/>
      <c r="D41" s="48">
        <f>IF(D39=0,0,D40/D39)</f>
        <v>1.4872781094527365</v>
      </c>
      <c r="E41" s="48">
        <f aca="true" t="shared" si="18" ref="E41:R41">IF(E39=0,0,E40/E39)</f>
        <v>1.4872781094527365</v>
      </c>
      <c r="F41" s="48">
        <f t="shared" si="18"/>
        <v>1.4872781094527365</v>
      </c>
      <c r="G41" s="48">
        <f t="shared" si="18"/>
        <v>1.8469182648401827</v>
      </c>
      <c r="H41" s="48">
        <f t="shared" si="18"/>
        <v>1.8469182648401827</v>
      </c>
      <c r="I41" s="48">
        <f t="shared" si="18"/>
        <v>1.8469182648401827</v>
      </c>
      <c r="J41" s="48">
        <f t="shared" si="18"/>
        <v>2.094248768834987</v>
      </c>
      <c r="K41" s="48">
        <f t="shared" si="18"/>
        <v>2.094248768834987</v>
      </c>
      <c r="L41" s="48">
        <f t="shared" si="18"/>
        <v>2.094248768834987</v>
      </c>
      <c r="M41" s="48">
        <f t="shared" si="18"/>
        <v>1.9619444689452405</v>
      </c>
      <c r="N41" s="48">
        <f t="shared" si="18"/>
        <v>1.9619444689452405</v>
      </c>
      <c r="O41" s="48">
        <f t="shared" si="18"/>
        <v>1.539256589147287</v>
      </c>
      <c r="P41" s="48">
        <f t="shared" si="18"/>
        <v>2.785595035460993</v>
      </c>
      <c r="Q41" s="48">
        <f t="shared" si="18"/>
        <v>1.9357931580092635</v>
      </c>
      <c r="R41" s="48">
        <f t="shared" si="18"/>
        <v>0</v>
      </c>
    </row>
    <row r="42" spans="2:18" s="12" customFormat="1" ht="13.5" customHeight="1"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2:18" s="12" customFormat="1" ht="24" customHeight="1">
      <c r="B43" s="31"/>
      <c r="C43" s="31"/>
      <c r="D43" s="31"/>
      <c r="E43" s="31"/>
      <c r="F43" s="55"/>
      <c r="I43" s="32"/>
      <c r="J43" s="32"/>
      <c r="K43" s="32"/>
      <c r="L43" s="32"/>
      <c r="M43" s="32"/>
      <c r="N43" s="32"/>
      <c r="O43" s="33"/>
      <c r="P43" s="33"/>
      <c r="Q43" s="33"/>
      <c r="R43" s="34"/>
    </row>
    <row r="44" spans="2:18" s="12" customFormat="1" ht="24" customHeight="1">
      <c r="B44" s="35" t="s">
        <v>49</v>
      </c>
      <c r="C44" s="36"/>
      <c r="D44" s="36"/>
      <c r="E44" s="36"/>
      <c r="F44" s="36"/>
      <c r="G44" s="37"/>
      <c r="H44" s="38"/>
      <c r="I44" s="38"/>
      <c r="J44" s="39"/>
      <c r="K44" s="39"/>
      <c r="L44" s="39"/>
      <c r="M44" s="39"/>
      <c r="N44" s="39"/>
      <c r="O44" s="32"/>
      <c r="P44" s="32"/>
      <c r="Q44" s="32"/>
      <c r="R44" s="40"/>
    </row>
    <row r="45" spans="2:18" s="12" customFormat="1" ht="20.25" customHeight="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2"/>
    </row>
    <row r="46" s="12" customFormat="1" ht="34.5" customHeight="1">
      <c r="R46" s="42"/>
    </row>
    <row r="47" s="12" customFormat="1" ht="34.5" customHeight="1">
      <c r="R47" s="42"/>
    </row>
    <row r="48" s="12" customFormat="1" ht="34.5" customHeight="1">
      <c r="R48" s="42"/>
    </row>
    <row r="49" s="12" customFormat="1" ht="34.5" customHeight="1">
      <c r="R49" s="42"/>
    </row>
  </sheetData>
  <sheetProtection/>
  <mergeCells count="3">
    <mergeCell ref="B12:R12"/>
    <mergeCell ref="B19:R19"/>
    <mergeCell ref="B26:R26"/>
  </mergeCells>
  <printOptions/>
  <pageMargins left="0.2362204724409449" right="0.1968503937007874" top="0.3937007874015748" bottom="0.35433070866141736" header="0.2362204724409449" footer="0.2362204724409449"/>
  <pageSetup horizontalDpi="600" verticalDpi="600" orientation="landscape" scale="65" r:id="rId4"/>
  <headerFooter alignWithMargins="0">
    <oddFooter>&amp;L&amp;F&amp;C&amp;D&amp;R&amp;P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8:R48"/>
  <sheetViews>
    <sheetView showGridLines="0" workbookViewId="0" topLeftCell="A1">
      <selection activeCell="D43" sqref="D43"/>
    </sheetView>
  </sheetViews>
  <sheetFormatPr defaultColWidth="12" defaultRowHeight="11.25"/>
  <cols>
    <col min="1" max="1" width="4.83203125" style="4" customWidth="1"/>
    <col min="2" max="2" width="29" style="4" customWidth="1"/>
    <col min="3" max="3" width="7" style="4" customWidth="1"/>
    <col min="4" max="15" width="12.16015625" style="4" customWidth="1"/>
    <col min="16" max="16" width="12.16015625" style="5" customWidth="1"/>
    <col min="17" max="16384" width="12" style="4" customWidth="1"/>
  </cols>
  <sheetData>
    <row r="1" ht="11.25"/>
    <row r="2" ht="11.25"/>
    <row r="3" ht="11.25"/>
    <row r="4" ht="11.25"/>
    <row r="5" ht="11.25"/>
    <row r="6" ht="11.25"/>
    <row r="7" ht="19.5" customHeight="1"/>
    <row r="8" spans="7:16" ht="18">
      <c r="G8" s="7" t="s">
        <v>0</v>
      </c>
      <c r="H8" s="7"/>
      <c r="I8" s="7"/>
      <c r="O8" s="8"/>
      <c r="P8" s="9"/>
    </row>
    <row r="9" ht="12" customHeight="1"/>
    <row r="10" spans="2:16" s="3" customFormat="1" ht="15.75" customHeight="1">
      <c r="B10" s="1" t="s">
        <v>2</v>
      </c>
      <c r="C10" s="1"/>
      <c r="D10" s="1" t="s">
        <v>33</v>
      </c>
      <c r="E10" s="1" t="s">
        <v>24</v>
      </c>
      <c r="F10" s="1" t="s">
        <v>25</v>
      </c>
      <c r="G10" s="1" t="s">
        <v>26</v>
      </c>
      <c r="H10" s="1" t="s">
        <v>27</v>
      </c>
      <c r="I10" s="1" t="s">
        <v>28</v>
      </c>
      <c r="J10" s="1" t="s">
        <v>29</v>
      </c>
      <c r="K10" s="1" t="s">
        <v>30</v>
      </c>
      <c r="L10" s="1" t="s">
        <v>31</v>
      </c>
      <c r="M10" s="1" t="s">
        <v>32</v>
      </c>
      <c r="N10" s="1" t="s">
        <v>22</v>
      </c>
      <c r="O10" s="1" t="s">
        <v>23</v>
      </c>
      <c r="P10" s="2" t="s">
        <v>1</v>
      </c>
    </row>
    <row r="11" spans="2:16" s="3" customFormat="1" ht="15.75" customHeight="1">
      <c r="B11" s="79" t="s">
        <v>12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</row>
    <row r="12" spans="2:16" s="12" customFormat="1" ht="11.25">
      <c r="B12" s="10" t="s">
        <v>3</v>
      </c>
      <c r="C12" s="10"/>
      <c r="D12" s="11">
        <v>1000</v>
      </c>
      <c r="E12" s="11">
        <v>1000</v>
      </c>
      <c r="F12" s="11">
        <v>1000</v>
      </c>
      <c r="G12" s="11">
        <v>1000</v>
      </c>
      <c r="H12" s="11">
        <v>1000</v>
      </c>
      <c r="I12" s="11">
        <v>1000</v>
      </c>
      <c r="J12" s="11">
        <v>1100</v>
      </c>
      <c r="K12" s="11">
        <v>1100</v>
      </c>
      <c r="L12" s="11">
        <v>1100</v>
      </c>
      <c r="M12" s="11">
        <v>1100</v>
      </c>
      <c r="N12" s="11">
        <v>1100</v>
      </c>
      <c r="O12" s="11">
        <v>1100</v>
      </c>
      <c r="P12" s="43">
        <f>SUM(D12:O12)</f>
        <v>12600</v>
      </c>
    </row>
    <row r="13" spans="2:16" s="12" customFormat="1" ht="11.25">
      <c r="B13" s="13" t="s">
        <v>4</v>
      </c>
      <c r="C13" s="13"/>
      <c r="D13" s="14">
        <v>550</v>
      </c>
      <c r="E13" s="14">
        <v>550</v>
      </c>
      <c r="F13" s="14">
        <v>550</v>
      </c>
      <c r="G13" s="14">
        <v>550</v>
      </c>
      <c r="H13" s="14">
        <v>550</v>
      </c>
      <c r="I13" s="14">
        <v>550</v>
      </c>
      <c r="J13" s="14">
        <v>680</v>
      </c>
      <c r="K13" s="14">
        <v>680</v>
      </c>
      <c r="L13" s="14">
        <v>680</v>
      </c>
      <c r="M13" s="14">
        <v>680</v>
      </c>
      <c r="N13" s="14">
        <v>680</v>
      </c>
      <c r="O13" s="14">
        <v>680</v>
      </c>
      <c r="P13" s="44">
        <f>SUM(E13:O13)</f>
        <v>6830</v>
      </c>
    </row>
    <row r="14" spans="2:16" s="12" customFormat="1" ht="11.25">
      <c r="B14" s="13" t="s">
        <v>5</v>
      </c>
      <c r="C14" s="13"/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44">
        <f>SUM(D14:O14)</f>
        <v>0</v>
      </c>
    </row>
    <row r="15" spans="2:16" s="12" customFormat="1" ht="11.25">
      <c r="B15" s="13" t="s">
        <v>58</v>
      </c>
      <c r="C15" s="13"/>
      <c r="D15" s="14">
        <v>70</v>
      </c>
      <c r="E15" s="14">
        <v>70</v>
      </c>
      <c r="F15" s="14">
        <v>70</v>
      </c>
      <c r="G15" s="14">
        <v>70</v>
      </c>
      <c r="H15" s="14">
        <v>70</v>
      </c>
      <c r="I15" s="14">
        <v>70</v>
      </c>
      <c r="J15" s="14">
        <v>70</v>
      </c>
      <c r="K15" s="14">
        <v>70</v>
      </c>
      <c r="L15" s="14">
        <v>70</v>
      </c>
      <c r="M15" s="14">
        <v>70</v>
      </c>
      <c r="N15" s="14">
        <v>70</v>
      </c>
      <c r="O15" s="14">
        <v>70</v>
      </c>
      <c r="P15" s="44">
        <f>SUM(D15:O15)</f>
        <v>840</v>
      </c>
    </row>
    <row r="16" spans="2:16" s="12" customFormat="1" ht="11.25">
      <c r="B16" s="13" t="s">
        <v>56</v>
      </c>
      <c r="C16" s="13"/>
      <c r="D16" s="14">
        <v>285</v>
      </c>
      <c r="E16" s="14">
        <v>285</v>
      </c>
      <c r="F16" s="14">
        <v>285</v>
      </c>
      <c r="G16" s="14">
        <v>285</v>
      </c>
      <c r="H16" s="14">
        <v>285</v>
      </c>
      <c r="I16" s="14">
        <v>285</v>
      </c>
      <c r="J16" s="14">
        <v>300</v>
      </c>
      <c r="K16" s="14">
        <v>300</v>
      </c>
      <c r="L16" s="14">
        <v>300</v>
      </c>
      <c r="M16" s="14">
        <v>300</v>
      </c>
      <c r="N16" s="14">
        <v>300</v>
      </c>
      <c r="O16" s="14">
        <v>300</v>
      </c>
      <c r="P16" s="44">
        <f>SUM(D16:O16)</f>
        <v>3510</v>
      </c>
    </row>
    <row r="17" spans="2:16" s="12" customFormat="1" ht="23.25" thickBot="1">
      <c r="B17" s="13" t="s">
        <v>6</v>
      </c>
      <c r="C17" s="13"/>
      <c r="D17" s="14">
        <v>2800</v>
      </c>
      <c r="E17" s="14">
        <v>2800</v>
      </c>
      <c r="F17" s="14">
        <v>2800</v>
      </c>
      <c r="G17" s="14">
        <v>2800</v>
      </c>
      <c r="H17" s="14">
        <v>2800</v>
      </c>
      <c r="I17" s="14">
        <v>2800</v>
      </c>
      <c r="J17" s="14">
        <v>2800</v>
      </c>
      <c r="K17" s="14">
        <v>2800</v>
      </c>
      <c r="L17" s="14">
        <v>2800</v>
      </c>
      <c r="M17" s="14">
        <v>2800</v>
      </c>
      <c r="N17" s="14">
        <v>2800</v>
      </c>
      <c r="O17" s="14">
        <v>2800</v>
      </c>
      <c r="P17" s="44">
        <f>SUM(D17:O17)</f>
        <v>33600</v>
      </c>
    </row>
    <row r="18" spans="2:16" s="12" customFormat="1" ht="12" thickBot="1">
      <c r="B18" s="15" t="s">
        <v>13</v>
      </c>
      <c r="C18" s="16"/>
      <c r="D18" s="17">
        <f aca="true" t="shared" si="0" ref="D18:O18">SUM(D12:D17)</f>
        <v>4705</v>
      </c>
      <c r="E18" s="17">
        <f t="shared" si="0"/>
        <v>4705</v>
      </c>
      <c r="F18" s="17">
        <f t="shared" si="0"/>
        <v>4705</v>
      </c>
      <c r="G18" s="17">
        <f t="shared" si="0"/>
        <v>4705</v>
      </c>
      <c r="H18" s="17">
        <f t="shared" si="0"/>
        <v>4705</v>
      </c>
      <c r="I18" s="17">
        <f t="shared" si="0"/>
        <v>4705</v>
      </c>
      <c r="J18" s="17">
        <f t="shared" si="0"/>
        <v>4950</v>
      </c>
      <c r="K18" s="17">
        <f t="shared" si="0"/>
        <v>4950</v>
      </c>
      <c r="L18" s="17">
        <f t="shared" si="0"/>
        <v>4950</v>
      </c>
      <c r="M18" s="17">
        <f t="shared" si="0"/>
        <v>4950</v>
      </c>
      <c r="N18" s="17">
        <f t="shared" si="0"/>
        <v>4950</v>
      </c>
      <c r="O18" s="17">
        <f t="shared" si="0"/>
        <v>4950</v>
      </c>
      <c r="P18" s="18">
        <f>P12+P13+P14+P17</f>
        <v>53030</v>
      </c>
    </row>
    <row r="19" spans="2:18" s="3" customFormat="1" ht="15.75" customHeight="1">
      <c r="B19" s="82" t="s">
        <v>16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/>
      <c r="R19" s="54">
        <f>SUM(K12:O12)</f>
        <v>5500</v>
      </c>
    </row>
    <row r="20" spans="2:18" s="12" customFormat="1" ht="11.25">
      <c r="B20" s="10" t="s">
        <v>17</v>
      </c>
      <c r="C20" s="19">
        <f>35/70</f>
        <v>0.5</v>
      </c>
      <c r="D20" s="11">
        <f aca="true" t="shared" si="1" ref="D20:O20">D12*$C$20</f>
        <v>500</v>
      </c>
      <c r="E20" s="11">
        <f t="shared" si="1"/>
        <v>500</v>
      </c>
      <c r="F20" s="11">
        <f t="shared" si="1"/>
        <v>500</v>
      </c>
      <c r="G20" s="11">
        <f t="shared" si="1"/>
        <v>500</v>
      </c>
      <c r="H20" s="11">
        <f t="shared" si="1"/>
        <v>500</v>
      </c>
      <c r="I20" s="11">
        <f t="shared" si="1"/>
        <v>500</v>
      </c>
      <c r="J20" s="11">
        <f t="shared" si="1"/>
        <v>550</v>
      </c>
      <c r="K20" s="11">
        <f t="shared" si="1"/>
        <v>550</v>
      </c>
      <c r="L20" s="11">
        <f t="shared" si="1"/>
        <v>550</v>
      </c>
      <c r="M20" s="11">
        <f t="shared" si="1"/>
        <v>550</v>
      </c>
      <c r="N20" s="11">
        <f t="shared" si="1"/>
        <v>550</v>
      </c>
      <c r="O20" s="11">
        <f t="shared" si="1"/>
        <v>550</v>
      </c>
      <c r="P20" s="43">
        <f>SUM(D20:O20)</f>
        <v>6300</v>
      </c>
      <c r="R20" s="55">
        <f>SUM(K13:O13)</f>
        <v>3400</v>
      </c>
    </row>
    <row r="21" spans="2:18" s="12" customFormat="1" ht="11.25">
      <c r="B21" s="13" t="s">
        <v>18</v>
      </c>
      <c r="C21" s="19">
        <v>0.25</v>
      </c>
      <c r="D21" s="11">
        <f aca="true" t="shared" si="2" ref="D21:O21">D13*$C$21</f>
        <v>137.5</v>
      </c>
      <c r="E21" s="11">
        <f t="shared" si="2"/>
        <v>137.5</v>
      </c>
      <c r="F21" s="11">
        <f t="shared" si="2"/>
        <v>137.5</v>
      </c>
      <c r="G21" s="11">
        <f t="shared" si="2"/>
        <v>137.5</v>
      </c>
      <c r="H21" s="11">
        <f t="shared" si="2"/>
        <v>137.5</v>
      </c>
      <c r="I21" s="11">
        <f t="shared" si="2"/>
        <v>137.5</v>
      </c>
      <c r="J21" s="11">
        <f t="shared" si="2"/>
        <v>170</v>
      </c>
      <c r="K21" s="11">
        <f t="shared" si="2"/>
        <v>170</v>
      </c>
      <c r="L21" s="11">
        <f t="shared" si="2"/>
        <v>170</v>
      </c>
      <c r="M21" s="11">
        <f t="shared" si="2"/>
        <v>170</v>
      </c>
      <c r="N21" s="11">
        <f t="shared" si="2"/>
        <v>170</v>
      </c>
      <c r="O21" s="11">
        <f t="shared" si="2"/>
        <v>170</v>
      </c>
      <c r="P21" s="43">
        <f>SUM(D21:O21)</f>
        <v>1845</v>
      </c>
      <c r="R21" s="55">
        <f>SUM(K17:O17)</f>
        <v>14000</v>
      </c>
    </row>
    <row r="22" spans="2:16" s="12" customFormat="1" ht="11.25">
      <c r="B22" s="13" t="s">
        <v>19</v>
      </c>
      <c r="C22" s="19">
        <v>0.25</v>
      </c>
      <c r="D22" s="11">
        <f aca="true" t="shared" si="3" ref="D22:O22">D14*$C$22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43">
        <f>SUM(D22:O22)</f>
        <v>0</v>
      </c>
    </row>
    <row r="23" spans="2:16" s="12" customFormat="1" ht="11.25">
      <c r="B23" s="13" t="s">
        <v>57</v>
      </c>
      <c r="C23" s="19">
        <v>0.05</v>
      </c>
      <c r="D23" s="11">
        <f>$C$23*D16</f>
        <v>14.25</v>
      </c>
      <c r="E23" s="11">
        <f aca="true" t="shared" si="4" ref="E23:O23">$C$23*E16</f>
        <v>14.25</v>
      </c>
      <c r="F23" s="11">
        <f t="shared" si="4"/>
        <v>14.25</v>
      </c>
      <c r="G23" s="11">
        <f t="shared" si="4"/>
        <v>14.25</v>
      </c>
      <c r="H23" s="11">
        <f t="shared" si="4"/>
        <v>14.25</v>
      </c>
      <c r="I23" s="11">
        <f t="shared" si="4"/>
        <v>14.25</v>
      </c>
      <c r="J23" s="11">
        <f t="shared" si="4"/>
        <v>15</v>
      </c>
      <c r="K23" s="11">
        <f t="shared" si="4"/>
        <v>15</v>
      </c>
      <c r="L23" s="11">
        <f t="shared" si="4"/>
        <v>15</v>
      </c>
      <c r="M23" s="11">
        <f t="shared" si="4"/>
        <v>15</v>
      </c>
      <c r="N23" s="11">
        <f t="shared" si="4"/>
        <v>15</v>
      </c>
      <c r="O23" s="11">
        <f t="shared" si="4"/>
        <v>15</v>
      </c>
      <c r="P23" s="43">
        <f>SUM(D23:O23)</f>
        <v>175.5</v>
      </c>
    </row>
    <row r="24" spans="2:16" s="12" customFormat="1" ht="22.5">
      <c r="B24" s="13" t="s">
        <v>20</v>
      </c>
      <c r="C24" s="19">
        <v>0.6</v>
      </c>
      <c r="D24" s="11">
        <f aca="true" t="shared" si="5" ref="D24:O24">D17*$C$24</f>
        <v>1680</v>
      </c>
      <c r="E24" s="11">
        <f t="shared" si="5"/>
        <v>1680</v>
      </c>
      <c r="F24" s="11">
        <f t="shared" si="5"/>
        <v>1680</v>
      </c>
      <c r="G24" s="11">
        <f t="shared" si="5"/>
        <v>1680</v>
      </c>
      <c r="H24" s="11">
        <f t="shared" si="5"/>
        <v>1680</v>
      </c>
      <c r="I24" s="11">
        <f t="shared" si="5"/>
        <v>1680</v>
      </c>
      <c r="J24" s="11">
        <f t="shared" si="5"/>
        <v>1680</v>
      </c>
      <c r="K24" s="11">
        <f t="shared" si="5"/>
        <v>1680</v>
      </c>
      <c r="L24" s="11">
        <f t="shared" si="5"/>
        <v>1680</v>
      </c>
      <c r="M24" s="11">
        <f t="shared" si="5"/>
        <v>1680</v>
      </c>
      <c r="N24" s="11">
        <f t="shared" si="5"/>
        <v>1680</v>
      </c>
      <c r="O24" s="11">
        <f t="shared" si="5"/>
        <v>1680</v>
      </c>
      <c r="P24" s="43">
        <f>SUM(D24:O24)</f>
        <v>20160</v>
      </c>
    </row>
    <row r="25" spans="2:16" s="12" customFormat="1" ht="23.25" thickBot="1">
      <c r="B25" s="20" t="s">
        <v>21</v>
      </c>
      <c r="C25" s="21"/>
      <c r="D25" s="22">
        <f aca="true" t="shared" si="6" ref="D25:O25">SUM(D20:D24)</f>
        <v>2331.75</v>
      </c>
      <c r="E25" s="22">
        <f t="shared" si="6"/>
        <v>2331.75</v>
      </c>
      <c r="F25" s="22">
        <f t="shared" si="6"/>
        <v>2331.75</v>
      </c>
      <c r="G25" s="22">
        <f t="shared" si="6"/>
        <v>2331.75</v>
      </c>
      <c r="H25" s="22">
        <f t="shared" si="6"/>
        <v>2331.75</v>
      </c>
      <c r="I25" s="22">
        <f t="shared" si="6"/>
        <v>2331.75</v>
      </c>
      <c r="J25" s="22">
        <f t="shared" si="6"/>
        <v>2415</v>
      </c>
      <c r="K25" s="22">
        <f t="shared" si="6"/>
        <v>2415</v>
      </c>
      <c r="L25" s="22">
        <f t="shared" si="6"/>
        <v>2415</v>
      </c>
      <c r="M25" s="22">
        <f t="shared" si="6"/>
        <v>2415</v>
      </c>
      <c r="N25" s="22">
        <f t="shared" si="6"/>
        <v>2415</v>
      </c>
      <c r="O25" s="22">
        <f t="shared" si="6"/>
        <v>2415</v>
      </c>
      <c r="P25" s="46">
        <f>P18*0.35</f>
        <v>18560.5</v>
      </c>
    </row>
    <row r="26" spans="2:16" s="12" customFormat="1" ht="12" customHeight="1">
      <c r="B26" s="85" t="s">
        <v>10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7"/>
    </row>
    <row r="27" spans="2:17" s="12" customFormat="1" ht="22.5">
      <c r="B27" s="23" t="s">
        <v>7</v>
      </c>
      <c r="C27" s="56">
        <v>0.05</v>
      </c>
      <c r="D27" s="14">
        <f aca="true" t="shared" si="7" ref="D27:O27">D12*$C$27</f>
        <v>50</v>
      </c>
      <c r="E27" s="14">
        <f t="shared" si="7"/>
        <v>50</v>
      </c>
      <c r="F27" s="14">
        <f t="shared" si="7"/>
        <v>50</v>
      </c>
      <c r="G27" s="14">
        <f t="shared" si="7"/>
        <v>50</v>
      </c>
      <c r="H27" s="14">
        <f t="shared" si="7"/>
        <v>50</v>
      </c>
      <c r="I27" s="14">
        <f t="shared" si="7"/>
        <v>50</v>
      </c>
      <c r="J27" s="14">
        <f t="shared" si="7"/>
        <v>55</v>
      </c>
      <c r="K27" s="14">
        <f t="shared" si="7"/>
        <v>55</v>
      </c>
      <c r="L27" s="14">
        <f t="shared" si="7"/>
        <v>55</v>
      </c>
      <c r="M27" s="14">
        <f t="shared" si="7"/>
        <v>55</v>
      </c>
      <c r="N27" s="14">
        <f t="shared" si="7"/>
        <v>55</v>
      </c>
      <c r="O27" s="14">
        <f t="shared" si="7"/>
        <v>55</v>
      </c>
      <c r="P27" s="24">
        <f aca="true" t="shared" si="8" ref="P27:P36">SUM(D27:O27)</f>
        <v>630</v>
      </c>
      <c r="Q27" s="55">
        <f>SUM(K39:O39)</f>
        <v>4000.5697599999994</v>
      </c>
    </row>
    <row r="28" spans="2:16" s="12" customFormat="1" ht="23.25" customHeight="1">
      <c r="B28" s="23" t="s">
        <v>8</v>
      </c>
      <c r="C28" s="56">
        <v>0.05</v>
      </c>
      <c r="D28" s="14">
        <f aca="true" t="shared" si="9" ref="D28:O28">D13*$C$28</f>
        <v>27.5</v>
      </c>
      <c r="E28" s="14">
        <f t="shared" si="9"/>
        <v>27.5</v>
      </c>
      <c r="F28" s="14">
        <f t="shared" si="9"/>
        <v>27.5</v>
      </c>
      <c r="G28" s="14">
        <f t="shared" si="9"/>
        <v>27.5</v>
      </c>
      <c r="H28" s="14">
        <f t="shared" si="9"/>
        <v>27.5</v>
      </c>
      <c r="I28" s="14">
        <f t="shared" si="9"/>
        <v>27.5</v>
      </c>
      <c r="J28" s="14">
        <f t="shared" si="9"/>
        <v>34</v>
      </c>
      <c r="K28" s="14">
        <f t="shared" si="9"/>
        <v>34</v>
      </c>
      <c r="L28" s="14">
        <f t="shared" si="9"/>
        <v>34</v>
      </c>
      <c r="M28" s="14">
        <f t="shared" si="9"/>
        <v>34</v>
      </c>
      <c r="N28" s="14">
        <f t="shared" si="9"/>
        <v>34</v>
      </c>
      <c r="O28" s="14">
        <f t="shared" si="9"/>
        <v>34</v>
      </c>
      <c r="P28" s="24">
        <f t="shared" si="8"/>
        <v>369</v>
      </c>
    </row>
    <row r="29" spans="2:16" s="12" customFormat="1" ht="25.5" customHeight="1">
      <c r="B29" s="23" t="s">
        <v>14</v>
      </c>
      <c r="C29" s="56">
        <v>0.05</v>
      </c>
      <c r="D29" s="14">
        <f aca="true" t="shared" si="10" ref="D29:O29">D14*$C$29</f>
        <v>0</v>
      </c>
      <c r="E29" s="14">
        <f t="shared" si="10"/>
        <v>0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0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0</v>
      </c>
      <c r="N29" s="14">
        <f t="shared" si="10"/>
        <v>0</v>
      </c>
      <c r="O29" s="14">
        <f t="shared" si="10"/>
        <v>0</v>
      </c>
      <c r="P29" s="24">
        <f t="shared" si="8"/>
        <v>0</v>
      </c>
    </row>
    <row r="30" spans="2:16" s="12" customFormat="1" ht="25.5" customHeight="1">
      <c r="B30" s="23" t="s">
        <v>9</v>
      </c>
      <c r="C30" s="56">
        <v>0.05</v>
      </c>
      <c r="D30" s="14">
        <f aca="true" t="shared" si="11" ref="D30:O30">D17*$C$30</f>
        <v>140</v>
      </c>
      <c r="E30" s="14">
        <f t="shared" si="11"/>
        <v>140</v>
      </c>
      <c r="F30" s="14">
        <f t="shared" si="11"/>
        <v>140</v>
      </c>
      <c r="G30" s="14">
        <f t="shared" si="11"/>
        <v>140</v>
      </c>
      <c r="H30" s="14">
        <f t="shared" si="11"/>
        <v>140</v>
      </c>
      <c r="I30" s="14">
        <f t="shared" si="11"/>
        <v>140</v>
      </c>
      <c r="J30" s="14">
        <f t="shared" si="11"/>
        <v>140</v>
      </c>
      <c r="K30" s="14">
        <f t="shared" si="11"/>
        <v>140</v>
      </c>
      <c r="L30" s="14">
        <f t="shared" si="11"/>
        <v>140</v>
      </c>
      <c r="M30" s="14">
        <f t="shared" si="11"/>
        <v>140</v>
      </c>
      <c r="N30" s="14">
        <f t="shared" si="11"/>
        <v>140</v>
      </c>
      <c r="O30" s="14">
        <f t="shared" si="11"/>
        <v>140</v>
      </c>
      <c r="P30" s="24">
        <f t="shared" si="8"/>
        <v>1680</v>
      </c>
    </row>
    <row r="31" spans="2:16" s="12" customFormat="1" ht="25.5" customHeight="1">
      <c r="B31" s="25" t="s">
        <v>36</v>
      </c>
      <c r="C31" s="57">
        <v>0</v>
      </c>
      <c r="D31" s="26">
        <f>D18*$C$31</f>
        <v>0</v>
      </c>
      <c r="E31" s="26">
        <f aca="true" t="shared" si="12" ref="E31:O31">E18*$C$31</f>
        <v>0</v>
      </c>
      <c r="F31" s="26">
        <f t="shared" si="12"/>
        <v>0</v>
      </c>
      <c r="G31" s="26">
        <f t="shared" si="12"/>
        <v>0</v>
      </c>
      <c r="H31" s="26">
        <f t="shared" si="12"/>
        <v>0</v>
      </c>
      <c r="I31" s="26">
        <f t="shared" si="12"/>
        <v>0</v>
      </c>
      <c r="J31" s="26">
        <f t="shared" si="12"/>
        <v>0</v>
      </c>
      <c r="K31" s="26">
        <f>K18*$C$31</f>
        <v>0</v>
      </c>
      <c r="L31" s="26">
        <f t="shared" si="12"/>
        <v>0</v>
      </c>
      <c r="M31" s="26">
        <f t="shared" si="12"/>
        <v>0</v>
      </c>
      <c r="N31" s="26">
        <f t="shared" si="12"/>
        <v>0</v>
      </c>
      <c r="O31" s="26">
        <f t="shared" si="12"/>
        <v>0</v>
      </c>
      <c r="P31" s="24">
        <f t="shared" si="8"/>
        <v>0</v>
      </c>
    </row>
    <row r="32" spans="2:16" s="12" customFormat="1" ht="11.25">
      <c r="B32" s="25" t="s">
        <v>11</v>
      </c>
      <c r="C32" s="59"/>
      <c r="D32" s="26">
        <v>445.88</v>
      </c>
      <c r="E32" s="26">
        <v>445.88</v>
      </c>
      <c r="F32" s="26">
        <v>445.88</v>
      </c>
      <c r="G32" s="26">
        <v>445.88</v>
      </c>
      <c r="H32" s="26">
        <v>445.88</v>
      </c>
      <c r="I32" s="26">
        <v>445.88</v>
      </c>
      <c r="J32" s="26">
        <v>445.88</v>
      </c>
      <c r="K32" s="26">
        <v>445.88</v>
      </c>
      <c r="L32" s="26">
        <v>445.88</v>
      </c>
      <c r="M32" s="26">
        <v>445.88</v>
      </c>
      <c r="N32" s="26">
        <v>445.88</v>
      </c>
      <c r="O32" s="26">
        <v>445.88</v>
      </c>
      <c r="P32" s="24">
        <f t="shared" si="8"/>
        <v>5350.56</v>
      </c>
    </row>
    <row r="33" spans="2:16" s="12" customFormat="1" ht="25.5" customHeight="1">
      <c r="B33" s="25" t="s">
        <v>39</v>
      </c>
      <c r="C33" s="58">
        <v>12</v>
      </c>
      <c r="D33" s="26">
        <f>SUM(D27:D32)/C33</f>
        <v>55.281666666666666</v>
      </c>
      <c r="E33" s="26">
        <f aca="true" t="shared" si="13" ref="E33:O33">SUM(E27:E32)/12</f>
        <v>55.281666666666666</v>
      </c>
      <c r="F33" s="26">
        <f t="shared" si="13"/>
        <v>55.281666666666666</v>
      </c>
      <c r="G33" s="26">
        <f t="shared" si="13"/>
        <v>55.281666666666666</v>
      </c>
      <c r="H33" s="26">
        <f t="shared" si="13"/>
        <v>55.281666666666666</v>
      </c>
      <c r="I33" s="26">
        <f t="shared" si="13"/>
        <v>55.281666666666666</v>
      </c>
      <c r="J33" s="26">
        <f t="shared" si="13"/>
        <v>56.24</v>
      </c>
      <c r="K33" s="26">
        <f t="shared" si="13"/>
        <v>56.24</v>
      </c>
      <c r="L33" s="26">
        <f t="shared" si="13"/>
        <v>56.24</v>
      </c>
      <c r="M33" s="26">
        <f t="shared" si="13"/>
        <v>56.24</v>
      </c>
      <c r="N33" s="26">
        <f t="shared" si="13"/>
        <v>56.24</v>
      </c>
      <c r="O33" s="26">
        <f t="shared" si="13"/>
        <v>56.24</v>
      </c>
      <c r="P33" s="24">
        <f t="shared" si="8"/>
        <v>669.13</v>
      </c>
    </row>
    <row r="34" spans="2:16" s="12" customFormat="1" ht="25.5" customHeight="1">
      <c r="B34" s="25" t="s">
        <v>42</v>
      </c>
      <c r="C34" s="58">
        <v>12</v>
      </c>
      <c r="D34" s="26">
        <f>SUM(D27:D32)/C34</f>
        <v>55.281666666666666</v>
      </c>
      <c r="E34" s="26">
        <f aca="true" t="shared" si="14" ref="E34:O34">SUM(E27:E32)/12</f>
        <v>55.281666666666666</v>
      </c>
      <c r="F34" s="26">
        <f t="shared" si="14"/>
        <v>55.281666666666666</v>
      </c>
      <c r="G34" s="26">
        <f t="shared" si="14"/>
        <v>55.281666666666666</v>
      </c>
      <c r="H34" s="26">
        <f t="shared" si="14"/>
        <v>55.281666666666666</v>
      </c>
      <c r="I34" s="26">
        <f t="shared" si="14"/>
        <v>55.281666666666666</v>
      </c>
      <c r="J34" s="26">
        <f t="shared" si="14"/>
        <v>56.24</v>
      </c>
      <c r="K34" s="26">
        <f t="shared" si="14"/>
        <v>56.24</v>
      </c>
      <c r="L34" s="26">
        <f t="shared" si="14"/>
        <v>56.24</v>
      </c>
      <c r="M34" s="26">
        <f t="shared" si="14"/>
        <v>56.24</v>
      </c>
      <c r="N34" s="26">
        <f t="shared" si="14"/>
        <v>56.24</v>
      </c>
      <c r="O34" s="26">
        <f t="shared" si="14"/>
        <v>56.24</v>
      </c>
      <c r="P34" s="24">
        <f t="shared" si="8"/>
        <v>669.13</v>
      </c>
    </row>
    <row r="35" spans="2:16" s="12" customFormat="1" ht="25.5" customHeight="1">
      <c r="B35" s="25" t="s">
        <v>40</v>
      </c>
      <c r="C35" s="57">
        <v>0.0371</v>
      </c>
      <c r="D35" s="26">
        <f>SUM(D27:D32)*$C$35</f>
        <v>24.611398</v>
      </c>
      <c r="E35" s="26">
        <f aca="true" t="shared" si="15" ref="E35:O35">SUM(E27:E32)*$C$35</f>
        <v>24.611398</v>
      </c>
      <c r="F35" s="26">
        <f t="shared" si="15"/>
        <v>24.611398</v>
      </c>
      <c r="G35" s="26">
        <f t="shared" si="15"/>
        <v>24.611398</v>
      </c>
      <c r="H35" s="26">
        <f t="shared" si="15"/>
        <v>24.611398</v>
      </c>
      <c r="I35" s="26">
        <f t="shared" si="15"/>
        <v>24.611398</v>
      </c>
      <c r="J35" s="26">
        <f t="shared" si="15"/>
        <v>25.038048</v>
      </c>
      <c r="K35" s="26">
        <f t="shared" si="15"/>
        <v>25.038048</v>
      </c>
      <c r="L35" s="26">
        <f t="shared" si="15"/>
        <v>25.038048</v>
      </c>
      <c r="M35" s="26">
        <f t="shared" si="15"/>
        <v>25.038048</v>
      </c>
      <c r="N35" s="26">
        <f t="shared" si="15"/>
        <v>25.038048</v>
      </c>
      <c r="O35" s="26">
        <f t="shared" si="15"/>
        <v>25.038048</v>
      </c>
      <c r="P35" s="24">
        <f t="shared" si="8"/>
        <v>297.896676</v>
      </c>
    </row>
    <row r="36" spans="2:16" s="12" customFormat="1" ht="11.25">
      <c r="B36" s="25" t="s">
        <v>41</v>
      </c>
      <c r="C36" s="57">
        <v>0.1</v>
      </c>
      <c r="D36" s="26">
        <f>SUM(D27:D32)*$C$36</f>
        <v>66.33800000000001</v>
      </c>
      <c r="E36" s="26">
        <f aca="true" t="shared" si="16" ref="E36:O36">SUM(E27:E32)*$C$36</f>
        <v>66.33800000000001</v>
      </c>
      <c r="F36" s="26">
        <f t="shared" si="16"/>
        <v>66.33800000000001</v>
      </c>
      <c r="G36" s="26">
        <f t="shared" si="16"/>
        <v>66.33800000000001</v>
      </c>
      <c r="H36" s="26">
        <f t="shared" si="16"/>
        <v>66.33800000000001</v>
      </c>
      <c r="I36" s="26">
        <f t="shared" si="16"/>
        <v>66.33800000000001</v>
      </c>
      <c r="J36" s="26">
        <f t="shared" si="16"/>
        <v>67.488</v>
      </c>
      <c r="K36" s="26">
        <f t="shared" si="16"/>
        <v>67.488</v>
      </c>
      <c r="L36" s="26">
        <f t="shared" si="16"/>
        <v>67.488</v>
      </c>
      <c r="M36" s="26">
        <f t="shared" si="16"/>
        <v>67.488</v>
      </c>
      <c r="N36" s="26">
        <f t="shared" si="16"/>
        <v>67.488</v>
      </c>
      <c r="O36" s="26">
        <f t="shared" si="16"/>
        <v>67.488</v>
      </c>
      <c r="P36" s="24">
        <f t="shared" si="8"/>
        <v>802.9560000000004</v>
      </c>
    </row>
    <row r="37" spans="2:17" s="12" customFormat="1" ht="12" thickBot="1">
      <c r="B37" s="71" t="s">
        <v>59</v>
      </c>
      <c r="C37" s="72"/>
      <c r="D37" s="73">
        <f>SUM(D26:D36)</f>
        <v>864.8927313333332</v>
      </c>
      <c r="E37" s="73">
        <f aca="true" t="shared" si="17" ref="E37:P37">SUM(E26:E36)</f>
        <v>864.8927313333332</v>
      </c>
      <c r="F37" s="73">
        <f t="shared" si="17"/>
        <v>864.8927313333332</v>
      </c>
      <c r="G37" s="73">
        <f t="shared" si="17"/>
        <v>864.8927313333332</v>
      </c>
      <c r="H37" s="73">
        <f t="shared" si="17"/>
        <v>864.8927313333332</v>
      </c>
      <c r="I37" s="73">
        <f t="shared" si="17"/>
        <v>864.8927313333332</v>
      </c>
      <c r="J37" s="73">
        <f t="shared" si="17"/>
        <v>879.8860480000001</v>
      </c>
      <c r="K37" s="73">
        <f t="shared" si="17"/>
        <v>879.8860480000001</v>
      </c>
      <c r="L37" s="73">
        <f t="shared" si="17"/>
        <v>879.8860480000001</v>
      </c>
      <c r="M37" s="73">
        <f t="shared" si="17"/>
        <v>879.8860480000001</v>
      </c>
      <c r="N37" s="73">
        <f t="shared" si="17"/>
        <v>879.8860480000001</v>
      </c>
      <c r="O37" s="73">
        <f t="shared" si="17"/>
        <v>879.8860480000001</v>
      </c>
      <c r="P37" s="73">
        <f t="shared" si="17"/>
        <v>10468.672676</v>
      </c>
      <c r="Q37" s="73">
        <f>SUM(Q26:Q36)</f>
        <v>4000.5697599999994</v>
      </c>
    </row>
    <row r="38" spans="2:17" s="12" customFormat="1" ht="25.5" customHeight="1" thickBot="1">
      <c r="B38" s="78" t="s">
        <v>61</v>
      </c>
      <c r="C38" s="28"/>
      <c r="D38" s="29">
        <f>SUM(D26:D32)</f>
        <v>663.38</v>
      </c>
      <c r="E38" s="29">
        <f aca="true" t="shared" si="18" ref="E38:P38">SUM(E26:E32)</f>
        <v>663.38</v>
      </c>
      <c r="F38" s="29">
        <f t="shared" si="18"/>
        <v>663.38</v>
      </c>
      <c r="G38" s="29">
        <f t="shared" si="18"/>
        <v>663.38</v>
      </c>
      <c r="H38" s="29">
        <f t="shared" si="18"/>
        <v>663.38</v>
      </c>
      <c r="I38" s="29">
        <f t="shared" si="18"/>
        <v>663.38</v>
      </c>
      <c r="J38" s="29">
        <f t="shared" si="18"/>
        <v>674.88</v>
      </c>
      <c r="K38" s="29">
        <f t="shared" si="18"/>
        <v>674.88</v>
      </c>
      <c r="L38" s="29">
        <f t="shared" si="18"/>
        <v>674.88</v>
      </c>
      <c r="M38" s="29">
        <f t="shared" si="18"/>
        <v>674.88</v>
      </c>
      <c r="N38" s="29">
        <f t="shared" si="18"/>
        <v>674.88</v>
      </c>
      <c r="O38" s="29">
        <f t="shared" si="18"/>
        <v>674.88</v>
      </c>
      <c r="P38" s="29">
        <f t="shared" si="18"/>
        <v>8029.56</v>
      </c>
      <c r="Q38" s="45">
        <f>SUM(D38:P38)</f>
        <v>16059.12</v>
      </c>
    </row>
    <row r="39" spans="2:17" s="12" customFormat="1" ht="12" thickBot="1">
      <c r="B39" s="15" t="s">
        <v>15</v>
      </c>
      <c r="C39" s="16"/>
      <c r="D39" s="30">
        <f>D24-D37</f>
        <v>815.1072686666668</v>
      </c>
      <c r="E39" s="30">
        <f aca="true" t="shared" si="19" ref="E39:P39">E24-E37</f>
        <v>815.1072686666668</v>
      </c>
      <c r="F39" s="30">
        <f t="shared" si="19"/>
        <v>815.1072686666668</v>
      </c>
      <c r="G39" s="30">
        <f t="shared" si="19"/>
        <v>815.1072686666668</v>
      </c>
      <c r="H39" s="30">
        <f t="shared" si="19"/>
        <v>815.1072686666668</v>
      </c>
      <c r="I39" s="30">
        <f t="shared" si="19"/>
        <v>815.1072686666668</v>
      </c>
      <c r="J39" s="30">
        <f t="shared" si="19"/>
        <v>800.1139519999999</v>
      </c>
      <c r="K39" s="30">
        <f t="shared" si="19"/>
        <v>800.1139519999999</v>
      </c>
      <c r="L39" s="30">
        <f t="shared" si="19"/>
        <v>800.1139519999999</v>
      </c>
      <c r="M39" s="30">
        <f t="shared" si="19"/>
        <v>800.1139519999999</v>
      </c>
      <c r="N39" s="30">
        <f t="shared" si="19"/>
        <v>800.1139519999999</v>
      </c>
      <c r="O39" s="30">
        <f t="shared" si="19"/>
        <v>800.1139519999999</v>
      </c>
      <c r="P39" s="30">
        <f t="shared" si="19"/>
        <v>9691.327324</v>
      </c>
      <c r="Q39" s="69">
        <f>SUM(D39:P39)</f>
        <v>19382.654648</v>
      </c>
    </row>
    <row r="40" spans="2:16" s="12" customFormat="1" ht="13.5" customHeight="1">
      <c r="B40" s="47" t="s">
        <v>34</v>
      </c>
      <c r="C40" s="47"/>
      <c r="D40" s="48">
        <f>D39/D38</f>
        <v>1.2287184851316995</v>
      </c>
      <c r="E40" s="48">
        <f aca="true" t="shared" si="20" ref="E40:P40">E39/E38</f>
        <v>1.2287184851316995</v>
      </c>
      <c r="F40" s="48">
        <f t="shared" si="20"/>
        <v>1.2287184851316995</v>
      </c>
      <c r="G40" s="48">
        <f t="shared" si="20"/>
        <v>1.2287184851316995</v>
      </c>
      <c r="H40" s="48">
        <f t="shared" si="20"/>
        <v>1.2287184851316995</v>
      </c>
      <c r="I40" s="48">
        <f t="shared" si="20"/>
        <v>1.2287184851316995</v>
      </c>
      <c r="J40" s="48">
        <f>J39/J38</f>
        <v>1.185564770033191</v>
      </c>
      <c r="K40" s="48">
        <f t="shared" si="20"/>
        <v>1.185564770033191</v>
      </c>
      <c r="L40" s="48">
        <f t="shared" si="20"/>
        <v>1.185564770033191</v>
      </c>
      <c r="M40" s="48">
        <f t="shared" si="20"/>
        <v>1.185564770033191</v>
      </c>
      <c r="N40" s="48">
        <f t="shared" si="20"/>
        <v>1.185564770033191</v>
      </c>
      <c r="O40" s="48">
        <f t="shared" si="20"/>
        <v>1.185564770033191</v>
      </c>
      <c r="P40" s="48">
        <f t="shared" si="20"/>
        <v>1.2069562122955677</v>
      </c>
    </row>
    <row r="41" spans="2:16" s="12" customFormat="1" ht="13.5" customHeight="1">
      <c r="B41" s="47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2:16" s="12" customFormat="1" ht="24" customHeight="1">
      <c r="B42" s="31"/>
      <c r="C42" s="31"/>
      <c r="D42" s="31"/>
      <c r="E42" s="31"/>
      <c r="I42" s="32"/>
      <c r="J42" s="32"/>
      <c r="K42" s="32"/>
      <c r="L42" s="32"/>
      <c r="M42" s="32"/>
      <c r="N42" s="32"/>
      <c r="O42" s="33"/>
      <c r="P42" s="34"/>
    </row>
    <row r="43" spans="2:16" s="12" customFormat="1" ht="24" customHeight="1">
      <c r="B43" s="35" t="s">
        <v>46</v>
      </c>
      <c r="C43" s="36"/>
      <c r="D43" s="36"/>
      <c r="E43" s="36"/>
      <c r="F43" s="36"/>
      <c r="G43" s="37"/>
      <c r="H43" s="38"/>
      <c r="I43" s="38"/>
      <c r="J43" s="39"/>
      <c r="K43" s="39"/>
      <c r="L43" s="39"/>
      <c r="M43" s="39"/>
      <c r="N43" s="39"/>
      <c r="O43" s="32"/>
      <c r="P43" s="40"/>
    </row>
    <row r="44" spans="2:16" s="12" customFormat="1" ht="20.25" customHeight="1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2"/>
    </row>
    <row r="45" s="12" customFormat="1" ht="34.5" customHeight="1">
      <c r="P45" s="42"/>
    </row>
    <row r="46" s="12" customFormat="1" ht="34.5" customHeight="1">
      <c r="P46" s="42"/>
    </row>
    <row r="47" s="12" customFormat="1" ht="34.5" customHeight="1">
      <c r="P47" s="42"/>
    </row>
    <row r="48" s="12" customFormat="1" ht="34.5" customHeight="1">
      <c r="P48" s="42"/>
    </row>
  </sheetData>
  <sheetProtection/>
  <mergeCells count="3">
    <mergeCell ref="B11:P11"/>
    <mergeCell ref="B19:P19"/>
    <mergeCell ref="B26:P26"/>
  </mergeCells>
  <printOptions/>
  <pageMargins left="0.2362204724409449" right="0.1968503937007874" top="0.3937007874015748" bottom="0.35433070866141736" header="0.2362204724409449" footer="0.2362204724409449"/>
  <pageSetup horizontalDpi="600" verticalDpi="600" orientation="landscape" scale="65" r:id="rId4"/>
  <headerFooter alignWithMargins="0">
    <oddFooter>&amp;L&amp;F&amp;C&amp;D&amp;R&amp;P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8:Q45"/>
  <sheetViews>
    <sheetView showGridLines="0" workbookViewId="0" topLeftCell="A20">
      <selection activeCell="J39" sqref="J39"/>
    </sheetView>
  </sheetViews>
  <sheetFormatPr defaultColWidth="12" defaultRowHeight="11.25"/>
  <cols>
    <col min="1" max="1" width="4.83203125" style="4" customWidth="1"/>
    <col min="2" max="2" width="31.66015625" style="4" customWidth="1"/>
    <col min="3" max="3" width="7" style="4" customWidth="1"/>
    <col min="4" max="15" width="12.16015625" style="4" customWidth="1"/>
    <col min="16" max="16" width="12.16015625" style="5" customWidth="1"/>
    <col min="17" max="16384" width="12" style="4" customWidth="1"/>
  </cols>
  <sheetData>
    <row r="1" ht="11.25"/>
    <row r="2" ht="11.25"/>
    <row r="3" ht="11.25"/>
    <row r="4" ht="11.25"/>
    <row r="5" ht="11.25"/>
    <row r="6" ht="11.25"/>
    <row r="7" ht="19.5" customHeight="1"/>
    <row r="8" ht="11.25">
      <c r="O8" s="6"/>
    </row>
    <row r="9" spans="2:16" ht="18">
      <c r="B9" s="4" t="s">
        <v>47</v>
      </c>
      <c r="C9" s="4" t="s">
        <v>51</v>
      </c>
      <c r="E9" s="4" t="s">
        <v>50</v>
      </c>
      <c r="F9" s="65">
        <v>40911</v>
      </c>
      <c r="H9" s="7" t="s">
        <v>38</v>
      </c>
      <c r="I9" s="7"/>
      <c r="O9" s="8"/>
      <c r="P9" s="9"/>
    </row>
    <row r="10" ht="12" customHeight="1"/>
    <row r="11" spans="2:16" s="3" customFormat="1" ht="15.75" customHeight="1">
      <c r="B11" s="1" t="s">
        <v>2</v>
      </c>
      <c r="C11" s="1"/>
      <c r="D11" s="1" t="s">
        <v>33</v>
      </c>
      <c r="E11" s="1" t="s">
        <v>24</v>
      </c>
      <c r="F11" s="1" t="s">
        <v>25</v>
      </c>
      <c r="G11" s="1" t="s">
        <v>26</v>
      </c>
      <c r="H11" s="1" t="s">
        <v>27</v>
      </c>
      <c r="I11" s="1" t="s">
        <v>28</v>
      </c>
      <c r="J11" s="1" t="s">
        <v>29</v>
      </c>
      <c r="K11" s="1" t="s">
        <v>30</v>
      </c>
      <c r="L11" s="1" t="s">
        <v>31</v>
      </c>
      <c r="M11" s="1" t="s">
        <v>32</v>
      </c>
      <c r="N11" s="1" t="s">
        <v>22</v>
      </c>
      <c r="O11" s="1" t="s">
        <v>23</v>
      </c>
      <c r="P11" s="2" t="s">
        <v>1</v>
      </c>
    </row>
    <row r="12" spans="2:16" s="3" customFormat="1" ht="15.75" customHeight="1">
      <c r="B12" s="79" t="s">
        <v>12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</row>
    <row r="13" spans="2:16" s="12" customFormat="1" ht="11.25">
      <c r="B13" s="10" t="s">
        <v>3</v>
      </c>
      <c r="C13" s="10"/>
      <c r="D13" s="11">
        <f>2350-SUM(D14:D16)</f>
        <v>1785</v>
      </c>
      <c r="E13" s="11">
        <f>2500-SUM(E14:E16)</f>
        <v>1735</v>
      </c>
      <c r="F13" s="11">
        <f>2700-SUM(F14:F16)</f>
        <v>1835</v>
      </c>
      <c r="G13" s="11">
        <f>3500-SUM(G14:G16)</f>
        <v>2435</v>
      </c>
      <c r="H13" s="11">
        <f>3500-SUM(H14:H16)</f>
        <v>2435</v>
      </c>
      <c r="I13" s="11">
        <f>3500-SUM(I14:I16)</f>
        <v>2435</v>
      </c>
      <c r="J13" s="11">
        <f aca="true" t="shared" si="0" ref="J13:O13">5000-SUM(J14:J16)</f>
        <v>3835</v>
      </c>
      <c r="K13" s="11">
        <f t="shared" si="0"/>
        <v>3835</v>
      </c>
      <c r="L13" s="11">
        <f t="shared" si="0"/>
        <v>3835</v>
      </c>
      <c r="M13" s="11">
        <f t="shared" si="0"/>
        <v>3835</v>
      </c>
      <c r="N13" s="11">
        <f t="shared" si="0"/>
        <v>3835</v>
      </c>
      <c r="O13" s="11">
        <f t="shared" si="0"/>
        <v>3835</v>
      </c>
      <c r="P13" s="43">
        <f>SUM(D13:O13)</f>
        <v>35670</v>
      </c>
    </row>
    <row r="14" spans="2:16" s="12" customFormat="1" ht="11.25">
      <c r="B14" s="13" t="s">
        <v>4</v>
      </c>
      <c r="C14" s="13"/>
      <c r="D14" s="11">
        <v>500</v>
      </c>
      <c r="E14" s="11">
        <v>700</v>
      </c>
      <c r="F14" s="11">
        <v>800</v>
      </c>
      <c r="G14" s="11">
        <v>1000</v>
      </c>
      <c r="H14" s="11">
        <v>1000</v>
      </c>
      <c r="I14" s="11">
        <v>1000</v>
      </c>
      <c r="J14" s="11">
        <v>1100</v>
      </c>
      <c r="K14" s="11">
        <v>1100</v>
      </c>
      <c r="L14" s="11">
        <v>1100</v>
      </c>
      <c r="M14" s="11">
        <v>1100</v>
      </c>
      <c r="N14" s="11">
        <v>1100</v>
      </c>
      <c r="O14" s="11">
        <v>1100</v>
      </c>
      <c r="P14" s="44">
        <f>SUM(D14:O14)</f>
        <v>11600</v>
      </c>
    </row>
    <row r="15" spans="2:16" s="12" customFormat="1" ht="11.25">
      <c r="B15" s="13" t="s">
        <v>5</v>
      </c>
      <c r="C15" s="13"/>
      <c r="D15" s="11"/>
      <c r="E15" s="11"/>
      <c r="F15" s="11"/>
      <c r="G15" s="11"/>
      <c r="H15" s="14"/>
      <c r="I15" s="14"/>
      <c r="J15" s="14"/>
      <c r="K15" s="14"/>
      <c r="L15" s="14"/>
      <c r="M15" s="14"/>
      <c r="N15" s="14"/>
      <c r="O15" s="14"/>
      <c r="P15" s="44">
        <f>SUM(D15:O15)</f>
        <v>0</v>
      </c>
    </row>
    <row r="16" spans="2:16" s="12" customFormat="1" ht="12" thickBot="1">
      <c r="B16" s="13" t="s">
        <v>54</v>
      </c>
      <c r="C16" s="13"/>
      <c r="D16" s="11">
        <v>65</v>
      </c>
      <c r="E16" s="11">
        <v>65</v>
      </c>
      <c r="F16" s="11">
        <v>65</v>
      </c>
      <c r="G16" s="11">
        <v>65</v>
      </c>
      <c r="H16" s="11">
        <v>65</v>
      </c>
      <c r="I16" s="11">
        <v>65</v>
      </c>
      <c r="J16" s="11">
        <v>65</v>
      </c>
      <c r="K16" s="11">
        <v>65</v>
      </c>
      <c r="L16" s="11">
        <v>65</v>
      </c>
      <c r="M16" s="11">
        <v>65</v>
      </c>
      <c r="N16" s="11">
        <v>65</v>
      </c>
      <c r="O16" s="11">
        <v>65</v>
      </c>
      <c r="P16" s="44">
        <f>SUM(D16:O16)</f>
        <v>780</v>
      </c>
    </row>
    <row r="17" spans="2:16" s="12" customFormat="1" ht="12" thickBot="1">
      <c r="B17" s="15" t="s">
        <v>13</v>
      </c>
      <c r="C17" s="16"/>
      <c r="D17" s="17">
        <f aca="true" t="shared" si="1" ref="D17:P17">SUM(D13:D16)</f>
        <v>2350</v>
      </c>
      <c r="E17" s="17">
        <f t="shared" si="1"/>
        <v>2500</v>
      </c>
      <c r="F17" s="17">
        <f t="shared" si="1"/>
        <v>2700</v>
      </c>
      <c r="G17" s="17">
        <f t="shared" si="1"/>
        <v>3500</v>
      </c>
      <c r="H17" s="17">
        <f t="shared" si="1"/>
        <v>3500</v>
      </c>
      <c r="I17" s="17">
        <f t="shared" si="1"/>
        <v>3500</v>
      </c>
      <c r="J17" s="17">
        <f t="shared" si="1"/>
        <v>5000</v>
      </c>
      <c r="K17" s="17">
        <f t="shared" si="1"/>
        <v>5000</v>
      </c>
      <c r="L17" s="17">
        <f t="shared" si="1"/>
        <v>5000</v>
      </c>
      <c r="M17" s="17">
        <f t="shared" si="1"/>
        <v>5000</v>
      </c>
      <c r="N17" s="17">
        <f t="shared" si="1"/>
        <v>5000</v>
      </c>
      <c r="O17" s="17">
        <f t="shared" si="1"/>
        <v>5000</v>
      </c>
      <c r="P17" s="18">
        <f t="shared" si="1"/>
        <v>48050</v>
      </c>
    </row>
    <row r="18" spans="2:16" s="3" customFormat="1" ht="15.75" customHeight="1">
      <c r="B18" s="82" t="s">
        <v>16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</row>
    <row r="19" spans="2:16" s="12" customFormat="1" ht="11.25">
      <c r="B19" s="10" t="s">
        <v>17</v>
      </c>
      <c r="C19" s="19">
        <f>35/70</f>
        <v>0.5</v>
      </c>
      <c r="D19" s="11">
        <f aca="true" t="shared" si="2" ref="D19:J19">D13*$C$19</f>
        <v>892.5</v>
      </c>
      <c r="E19" s="11">
        <f t="shared" si="2"/>
        <v>867.5</v>
      </c>
      <c r="F19" s="11">
        <f t="shared" si="2"/>
        <v>917.5</v>
      </c>
      <c r="G19" s="11">
        <f t="shared" si="2"/>
        <v>1217.5</v>
      </c>
      <c r="H19" s="11">
        <f t="shared" si="2"/>
        <v>1217.5</v>
      </c>
      <c r="I19" s="11">
        <f t="shared" si="2"/>
        <v>1217.5</v>
      </c>
      <c r="J19" s="11">
        <f t="shared" si="2"/>
        <v>1917.5</v>
      </c>
      <c r="K19" s="11">
        <f>K13*$C$19</f>
        <v>1917.5</v>
      </c>
      <c r="L19" s="11">
        <f>L13*$C$19</f>
        <v>1917.5</v>
      </c>
      <c r="M19" s="11">
        <f>M13*$C$19</f>
        <v>1917.5</v>
      </c>
      <c r="N19" s="11">
        <f>N13*$C$19</f>
        <v>1917.5</v>
      </c>
      <c r="O19" s="11">
        <f>O13*$C$19</f>
        <v>1917.5</v>
      </c>
      <c r="P19" s="43">
        <f>SUM(D19:O19)</f>
        <v>17835</v>
      </c>
    </row>
    <row r="20" spans="2:16" s="12" customFormat="1" ht="11.25">
      <c r="B20" s="13" t="s">
        <v>18</v>
      </c>
      <c r="C20" s="19">
        <v>0.3</v>
      </c>
      <c r="D20" s="11">
        <f aca="true" t="shared" si="3" ref="D20:J20">D14*$C$20</f>
        <v>150</v>
      </c>
      <c r="E20" s="11">
        <f t="shared" si="3"/>
        <v>210</v>
      </c>
      <c r="F20" s="11">
        <f t="shared" si="3"/>
        <v>240</v>
      </c>
      <c r="G20" s="11">
        <f t="shared" si="3"/>
        <v>300</v>
      </c>
      <c r="H20" s="11">
        <f t="shared" si="3"/>
        <v>300</v>
      </c>
      <c r="I20" s="11">
        <f t="shared" si="3"/>
        <v>300</v>
      </c>
      <c r="J20" s="11">
        <f t="shared" si="3"/>
        <v>330</v>
      </c>
      <c r="K20" s="11">
        <f>K14*$C$20</f>
        <v>330</v>
      </c>
      <c r="L20" s="11">
        <f>L14*$C$20</f>
        <v>330</v>
      </c>
      <c r="M20" s="11">
        <f>M14*$C$20</f>
        <v>330</v>
      </c>
      <c r="N20" s="11">
        <f>N14*$C$20</f>
        <v>330</v>
      </c>
      <c r="O20" s="11">
        <f>O14*$C$20</f>
        <v>330</v>
      </c>
      <c r="P20" s="43">
        <f>SUM(D20:O20)</f>
        <v>3480</v>
      </c>
    </row>
    <row r="21" spans="2:16" s="12" customFormat="1" ht="11.25">
      <c r="B21" s="13" t="s">
        <v>19</v>
      </c>
      <c r="C21" s="19">
        <v>0.3</v>
      </c>
      <c r="D21" s="11">
        <f aca="true" t="shared" si="4" ref="D21:O21">D15*$C$21</f>
        <v>0</v>
      </c>
      <c r="E21" s="11">
        <f t="shared" si="4"/>
        <v>0</v>
      </c>
      <c r="F21" s="11">
        <f t="shared" si="4"/>
        <v>0</v>
      </c>
      <c r="G21" s="11">
        <f t="shared" si="4"/>
        <v>0</v>
      </c>
      <c r="H21" s="11">
        <f t="shared" si="4"/>
        <v>0</v>
      </c>
      <c r="I21" s="11">
        <f t="shared" si="4"/>
        <v>0</v>
      </c>
      <c r="J21" s="11">
        <f t="shared" si="4"/>
        <v>0</v>
      </c>
      <c r="K21" s="11">
        <f t="shared" si="4"/>
        <v>0</v>
      </c>
      <c r="L21" s="11">
        <f t="shared" si="4"/>
        <v>0</v>
      </c>
      <c r="M21" s="11">
        <f t="shared" si="4"/>
        <v>0</v>
      </c>
      <c r="N21" s="11">
        <f t="shared" si="4"/>
        <v>0</v>
      </c>
      <c r="O21" s="11">
        <f t="shared" si="4"/>
        <v>0</v>
      </c>
      <c r="P21" s="43">
        <f>SUM(D21:O21)</f>
        <v>0</v>
      </c>
    </row>
    <row r="22" spans="2:16" ht="11.25">
      <c r="B22" s="4" t="s">
        <v>53</v>
      </c>
      <c r="C22" s="19">
        <v>0.7</v>
      </c>
      <c r="D22" s="11">
        <f>$C$22*D16</f>
        <v>45.5</v>
      </c>
      <c r="E22" s="11">
        <f aca="true" t="shared" si="5" ref="E22:O22">$C$22*E16</f>
        <v>45.5</v>
      </c>
      <c r="F22" s="11">
        <f t="shared" si="5"/>
        <v>45.5</v>
      </c>
      <c r="G22" s="11">
        <f t="shared" si="5"/>
        <v>45.5</v>
      </c>
      <c r="H22" s="11">
        <f t="shared" si="5"/>
        <v>45.5</v>
      </c>
      <c r="I22" s="11">
        <f t="shared" si="5"/>
        <v>45.5</v>
      </c>
      <c r="J22" s="11">
        <f t="shared" si="5"/>
        <v>45.5</v>
      </c>
      <c r="K22" s="11">
        <f t="shared" si="5"/>
        <v>45.5</v>
      </c>
      <c r="L22" s="11">
        <f t="shared" si="5"/>
        <v>45.5</v>
      </c>
      <c r="M22" s="11">
        <f t="shared" si="5"/>
        <v>45.5</v>
      </c>
      <c r="N22" s="11">
        <f t="shared" si="5"/>
        <v>45.5</v>
      </c>
      <c r="O22" s="11">
        <f t="shared" si="5"/>
        <v>45.5</v>
      </c>
      <c r="P22" s="43">
        <f>SUM(D22:O22)</f>
        <v>546</v>
      </c>
    </row>
    <row r="23" spans="2:16" s="12" customFormat="1" ht="23.25" thickBot="1">
      <c r="B23" s="20" t="s">
        <v>21</v>
      </c>
      <c r="C23" s="21"/>
      <c r="D23" s="22">
        <f>SUM(D19:D22)</f>
        <v>1088</v>
      </c>
      <c r="E23" s="22">
        <f aca="true" t="shared" si="6" ref="E23:P23">SUM(E19:E22)</f>
        <v>1123</v>
      </c>
      <c r="F23" s="22">
        <f t="shared" si="6"/>
        <v>1203</v>
      </c>
      <c r="G23" s="22">
        <f t="shared" si="6"/>
        <v>1563</v>
      </c>
      <c r="H23" s="22">
        <f t="shared" si="6"/>
        <v>1563</v>
      </c>
      <c r="I23" s="22">
        <f t="shared" si="6"/>
        <v>1563</v>
      </c>
      <c r="J23" s="22">
        <f t="shared" si="6"/>
        <v>2293</v>
      </c>
      <c r="K23" s="22">
        <f t="shared" si="6"/>
        <v>2293</v>
      </c>
      <c r="L23" s="22">
        <f t="shared" si="6"/>
        <v>2293</v>
      </c>
      <c r="M23" s="22">
        <f t="shared" si="6"/>
        <v>2293</v>
      </c>
      <c r="N23" s="22">
        <f t="shared" si="6"/>
        <v>2293</v>
      </c>
      <c r="O23" s="22">
        <f t="shared" si="6"/>
        <v>2293</v>
      </c>
      <c r="P23" s="22">
        <f t="shared" si="6"/>
        <v>21861</v>
      </c>
    </row>
    <row r="24" spans="2:16" s="12" customFormat="1" ht="12" customHeight="1">
      <c r="B24" s="49"/>
      <c r="C24" s="50"/>
      <c r="D24" s="50" t="s">
        <v>35</v>
      </c>
      <c r="E24" s="52">
        <v>0.025</v>
      </c>
      <c r="F24" s="52"/>
      <c r="G24" s="88" t="s">
        <v>10</v>
      </c>
      <c r="H24" s="88"/>
      <c r="I24" s="88"/>
      <c r="J24" s="88"/>
      <c r="K24" s="88"/>
      <c r="L24" s="50"/>
      <c r="M24" s="50"/>
      <c r="N24" s="50"/>
      <c r="O24" s="50"/>
      <c r="P24" s="51"/>
    </row>
    <row r="25" spans="2:16" s="12" customFormat="1" ht="22.5">
      <c r="B25" s="23" t="s">
        <v>7</v>
      </c>
      <c r="C25" s="19">
        <v>0.05</v>
      </c>
      <c r="D25" s="14">
        <f aca="true" t="shared" si="7" ref="D25:J25">D13*$C$25</f>
        <v>89.25</v>
      </c>
      <c r="E25" s="14">
        <f t="shared" si="7"/>
        <v>86.75</v>
      </c>
      <c r="F25" s="14">
        <f t="shared" si="7"/>
        <v>91.75</v>
      </c>
      <c r="G25" s="14">
        <f t="shared" si="7"/>
        <v>121.75</v>
      </c>
      <c r="H25" s="14">
        <f t="shared" si="7"/>
        <v>121.75</v>
      </c>
      <c r="I25" s="14">
        <f t="shared" si="7"/>
        <v>121.75</v>
      </c>
      <c r="J25" s="14">
        <f t="shared" si="7"/>
        <v>191.75</v>
      </c>
      <c r="K25" s="14">
        <f>K13*$C$25</f>
        <v>191.75</v>
      </c>
      <c r="L25" s="14">
        <f>L13*$C$25</f>
        <v>191.75</v>
      </c>
      <c r="M25" s="14">
        <f>M13*$C$25</f>
        <v>191.75</v>
      </c>
      <c r="N25" s="14">
        <f>N13*$C$25</f>
        <v>191.75</v>
      </c>
      <c r="O25" s="14">
        <f>O13*$C$25</f>
        <v>191.75</v>
      </c>
      <c r="P25" s="24">
        <f aca="true" t="shared" si="8" ref="P25:P33">SUM(D25:O25)</f>
        <v>1783.5</v>
      </c>
    </row>
    <row r="26" spans="2:16" s="12" customFormat="1" ht="23.25" customHeight="1">
      <c r="B26" s="23" t="s">
        <v>8</v>
      </c>
      <c r="C26" s="19">
        <v>0.05</v>
      </c>
      <c r="D26" s="14">
        <f aca="true" t="shared" si="9" ref="D26:J26">D14*$C$26</f>
        <v>25</v>
      </c>
      <c r="E26" s="14">
        <f t="shared" si="9"/>
        <v>35</v>
      </c>
      <c r="F26" s="14">
        <f t="shared" si="9"/>
        <v>40</v>
      </c>
      <c r="G26" s="14">
        <f t="shared" si="9"/>
        <v>50</v>
      </c>
      <c r="H26" s="14">
        <f t="shared" si="9"/>
        <v>50</v>
      </c>
      <c r="I26" s="14">
        <f t="shared" si="9"/>
        <v>50</v>
      </c>
      <c r="J26" s="14">
        <f t="shared" si="9"/>
        <v>55</v>
      </c>
      <c r="K26" s="14">
        <f>K14*$C$26</f>
        <v>55</v>
      </c>
      <c r="L26" s="14">
        <f>L14*$C$26</f>
        <v>55</v>
      </c>
      <c r="M26" s="14">
        <f>M14*$C$26</f>
        <v>55</v>
      </c>
      <c r="N26" s="14">
        <f>N14*$C$26</f>
        <v>55</v>
      </c>
      <c r="O26" s="14">
        <f>O14*$C$26</f>
        <v>55</v>
      </c>
      <c r="P26" s="24">
        <f t="shared" si="8"/>
        <v>580</v>
      </c>
    </row>
    <row r="27" spans="2:16" s="12" customFormat="1" ht="25.5" customHeight="1">
      <c r="B27" s="23" t="s">
        <v>14</v>
      </c>
      <c r="C27" s="19">
        <v>0.05</v>
      </c>
      <c r="D27" s="14">
        <f aca="true" t="shared" si="10" ref="D27:O27">D15*$C$27</f>
        <v>0</v>
      </c>
      <c r="E27" s="14">
        <f t="shared" si="10"/>
        <v>0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0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10"/>
        <v>0</v>
      </c>
      <c r="O27" s="14">
        <f t="shared" si="10"/>
        <v>0</v>
      </c>
      <c r="P27" s="24">
        <f t="shared" si="8"/>
        <v>0</v>
      </c>
    </row>
    <row r="28" spans="2:16" s="12" customFormat="1" ht="25.5" customHeight="1">
      <c r="B28" s="25" t="s">
        <v>36</v>
      </c>
      <c r="C28" s="53">
        <v>0.01</v>
      </c>
      <c r="D28" s="26">
        <f>D17*$C$28</f>
        <v>23.5</v>
      </c>
      <c r="E28" s="26">
        <f aca="true" t="shared" si="11" ref="E28:O28">E17*$C$28</f>
        <v>25</v>
      </c>
      <c r="F28" s="26">
        <v>0</v>
      </c>
      <c r="G28" s="26">
        <v>0</v>
      </c>
      <c r="H28" s="26">
        <v>0</v>
      </c>
      <c r="I28" s="26">
        <v>0</v>
      </c>
      <c r="J28" s="26">
        <f t="shared" si="11"/>
        <v>50</v>
      </c>
      <c r="K28" s="26">
        <f t="shared" si="11"/>
        <v>50</v>
      </c>
      <c r="L28" s="26">
        <f t="shared" si="11"/>
        <v>50</v>
      </c>
      <c r="M28" s="26">
        <f t="shared" si="11"/>
        <v>50</v>
      </c>
      <c r="N28" s="26">
        <f t="shared" si="11"/>
        <v>50</v>
      </c>
      <c r="O28" s="26">
        <f t="shared" si="11"/>
        <v>50</v>
      </c>
      <c r="P28" s="24">
        <f t="shared" si="8"/>
        <v>348.5</v>
      </c>
    </row>
    <row r="29" spans="2:16" s="12" customFormat="1" ht="25.5" customHeight="1">
      <c r="B29" s="25" t="s">
        <v>11</v>
      </c>
      <c r="C29" s="67"/>
      <c r="D29" s="26">
        <v>300</v>
      </c>
      <c r="E29" s="26">
        <v>300</v>
      </c>
      <c r="F29" s="26">
        <v>300</v>
      </c>
      <c r="G29" s="26">
        <v>320</v>
      </c>
      <c r="H29" s="26">
        <v>320</v>
      </c>
      <c r="I29" s="26">
        <v>320</v>
      </c>
      <c r="J29" s="26">
        <v>350</v>
      </c>
      <c r="K29" s="26">
        <v>350</v>
      </c>
      <c r="L29" s="26">
        <v>350</v>
      </c>
      <c r="M29" s="26">
        <v>350</v>
      </c>
      <c r="N29" s="26">
        <v>350</v>
      </c>
      <c r="O29" s="26">
        <v>350</v>
      </c>
      <c r="P29" s="24">
        <f t="shared" si="8"/>
        <v>3960</v>
      </c>
    </row>
    <row r="30" spans="2:16" s="12" customFormat="1" ht="25.5" customHeight="1">
      <c r="B30" s="25" t="s">
        <v>39</v>
      </c>
      <c r="C30" s="68">
        <v>12</v>
      </c>
      <c r="D30" s="26">
        <f>SUM(D25:D29)/C30</f>
        <v>36.479166666666664</v>
      </c>
      <c r="E30" s="26">
        <f aca="true" t="shared" si="12" ref="E30:O30">SUM(E25:E29)/D30</f>
        <v>12.246716162193033</v>
      </c>
      <c r="F30" s="26">
        <f t="shared" si="12"/>
        <v>35.25434853572094</v>
      </c>
      <c r="G30" s="26">
        <f t="shared" si="12"/>
        <v>13.948633868577705</v>
      </c>
      <c r="H30" s="26">
        <f t="shared" si="12"/>
        <v>35.25434853572094</v>
      </c>
      <c r="I30" s="26">
        <f t="shared" si="12"/>
        <v>13.948633868577705</v>
      </c>
      <c r="J30" s="26">
        <f t="shared" si="12"/>
        <v>46.36654787082363</v>
      </c>
      <c r="K30" s="26">
        <f t="shared" si="12"/>
        <v>13.948633868577705</v>
      </c>
      <c r="L30" s="26">
        <f t="shared" si="12"/>
        <v>46.36654787082363</v>
      </c>
      <c r="M30" s="26">
        <f t="shared" si="12"/>
        <v>13.948633868577705</v>
      </c>
      <c r="N30" s="26">
        <f t="shared" si="12"/>
        <v>46.36654787082363</v>
      </c>
      <c r="O30" s="26">
        <f t="shared" si="12"/>
        <v>13.948633868577705</v>
      </c>
      <c r="P30" s="24">
        <f t="shared" si="8"/>
        <v>328.077392855661</v>
      </c>
    </row>
    <row r="31" spans="2:16" s="12" customFormat="1" ht="25.5" customHeight="1">
      <c r="B31" s="25" t="s">
        <v>42</v>
      </c>
      <c r="C31" s="68">
        <v>12</v>
      </c>
      <c r="D31" s="26">
        <f>SUM(D25:D29)/C31</f>
        <v>36.479166666666664</v>
      </c>
      <c r="E31" s="26">
        <f aca="true" t="shared" si="13" ref="E31:O31">SUM(E25:E29)/D31</f>
        <v>12.246716162193033</v>
      </c>
      <c r="F31" s="26">
        <f t="shared" si="13"/>
        <v>35.25434853572094</v>
      </c>
      <c r="G31" s="26">
        <f t="shared" si="13"/>
        <v>13.948633868577705</v>
      </c>
      <c r="H31" s="26">
        <f t="shared" si="13"/>
        <v>35.25434853572094</v>
      </c>
      <c r="I31" s="26">
        <f t="shared" si="13"/>
        <v>13.948633868577705</v>
      </c>
      <c r="J31" s="26">
        <f t="shared" si="13"/>
        <v>46.36654787082363</v>
      </c>
      <c r="K31" s="26">
        <f t="shared" si="13"/>
        <v>13.948633868577705</v>
      </c>
      <c r="L31" s="26">
        <f t="shared" si="13"/>
        <v>46.36654787082363</v>
      </c>
      <c r="M31" s="26">
        <f t="shared" si="13"/>
        <v>13.948633868577705</v>
      </c>
      <c r="N31" s="26">
        <f t="shared" si="13"/>
        <v>46.36654787082363</v>
      </c>
      <c r="O31" s="26">
        <f t="shared" si="13"/>
        <v>13.948633868577705</v>
      </c>
      <c r="P31" s="24">
        <f t="shared" si="8"/>
        <v>328.077392855661</v>
      </c>
    </row>
    <row r="32" spans="2:16" s="12" customFormat="1" ht="25.5" customHeight="1">
      <c r="B32" s="25" t="s">
        <v>40</v>
      </c>
      <c r="C32" s="60">
        <v>0.0371</v>
      </c>
      <c r="D32" s="26">
        <f>SUM(D25:D29)*$C$32</f>
        <v>16.240525</v>
      </c>
      <c r="E32" s="26">
        <f aca="true" t="shared" si="14" ref="E32:O32">SUM(E25:E29)*$C$32</f>
        <v>16.574425</v>
      </c>
      <c r="F32" s="26">
        <f t="shared" si="14"/>
        <v>16.017925</v>
      </c>
      <c r="G32" s="26">
        <f t="shared" si="14"/>
        <v>18.243925</v>
      </c>
      <c r="H32" s="26">
        <f t="shared" si="14"/>
        <v>18.243925</v>
      </c>
      <c r="I32" s="26">
        <f t="shared" si="14"/>
        <v>18.243925</v>
      </c>
      <c r="J32" s="26">
        <f t="shared" si="14"/>
        <v>23.994425</v>
      </c>
      <c r="K32" s="26">
        <f t="shared" si="14"/>
        <v>23.994425</v>
      </c>
      <c r="L32" s="26">
        <f t="shared" si="14"/>
        <v>23.994425</v>
      </c>
      <c r="M32" s="26">
        <f t="shared" si="14"/>
        <v>23.994425</v>
      </c>
      <c r="N32" s="26">
        <f t="shared" si="14"/>
        <v>23.994425</v>
      </c>
      <c r="O32" s="26">
        <f t="shared" si="14"/>
        <v>23.994425</v>
      </c>
      <c r="P32" s="24">
        <f t="shared" si="8"/>
        <v>247.53120000000004</v>
      </c>
    </row>
    <row r="33" spans="2:16" s="12" customFormat="1" ht="11.25">
      <c r="B33" s="25" t="s">
        <v>41</v>
      </c>
      <c r="C33" s="60">
        <v>0.1</v>
      </c>
      <c r="D33" s="26">
        <f>SUM(D25:D29)*$C$33</f>
        <v>43.775000000000006</v>
      </c>
      <c r="E33" s="26">
        <f aca="true" t="shared" si="15" ref="E33:O33">SUM(E25:E29)*$C$33</f>
        <v>44.675000000000004</v>
      </c>
      <c r="F33" s="26">
        <f t="shared" si="15"/>
        <v>43.175000000000004</v>
      </c>
      <c r="G33" s="26">
        <f t="shared" si="15"/>
        <v>49.175000000000004</v>
      </c>
      <c r="H33" s="26">
        <f t="shared" si="15"/>
        <v>49.175000000000004</v>
      </c>
      <c r="I33" s="26">
        <f t="shared" si="15"/>
        <v>49.175000000000004</v>
      </c>
      <c r="J33" s="26">
        <f t="shared" si="15"/>
        <v>64.675</v>
      </c>
      <c r="K33" s="26">
        <f t="shared" si="15"/>
        <v>64.675</v>
      </c>
      <c r="L33" s="26">
        <f t="shared" si="15"/>
        <v>64.675</v>
      </c>
      <c r="M33" s="26">
        <f t="shared" si="15"/>
        <v>64.675</v>
      </c>
      <c r="N33" s="26">
        <f t="shared" si="15"/>
        <v>64.675</v>
      </c>
      <c r="O33" s="26">
        <f t="shared" si="15"/>
        <v>64.675</v>
      </c>
      <c r="P33" s="24">
        <f t="shared" si="8"/>
        <v>667.1999999999999</v>
      </c>
    </row>
    <row r="34" spans="2:17" s="12" customFormat="1" ht="12" thickBot="1">
      <c r="B34" s="71" t="s">
        <v>59</v>
      </c>
      <c r="C34" s="72"/>
      <c r="D34" s="73">
        <f>SUM(D23:D33)</f>
        <v>1658.7238583333335</v>
      </c>
      <c r="E34" s="73">
        <f aca="true" t="shared" si="16" ref="E34:P34">SUM(E23:E33)</f>
        <v>1655.5178573243861</v>
      </c>
      <c r="F34" s="73">
        <f t="shared" si="16"/>
        <v>1764.451622071442</v>
      </c>
      <c r="G34" s="73">
        <f t="shared" si="16"/>
        <v>2150.066192737156</v>
      </c>
      <c r="H34" s="73">
        <f t="shared" si="16"/>
        <v>2192.6776220714423</v>
      </c>
      <c r="I34" s="73">
        <f t="shared" si="16"/>
        <v>2150.066192737156</v>
      </c>
      <c r="J34" s="73">
        <f t="shared" si="16"/>
        <v>3121.152520741647</v>
      </c>
      <c r="K34" s="73">
        <f t="shared" si="16"/>
        <v>3056.316692737156</v>
      </c>
      <c r="L34" s="73">
        <f t="shared" si="16"/>
        <v>3121.152520741647</v>
      </c>
      <c r="M34" s="73">
        <f t="shared" si="16"/>
        <v>3056.316692737156</v>
      </c>
      <c r="N34" s="73">
        <f t="shared" si="16"/>
        <v>3121.152520741647</v>
      </c>
      <c r="O34" s="73">
        <f t="shared" si="16"/>
        <v>3056.316692737156</v>
      </c>
      <c r="P34" s="73">
        <f t="shared" si="16"/>
        <v>30103.885985711328</v>
      </c>
      <c r="Q34" s="73">
        <f>SUM(Q23:Q33)</f>
        <v>0</v>
      </c>
    </row>
    <row r="35" spans="2:17" s="12" customFormat="1" ht="25.5" customHeight="1" thickBot="1">
      <c r="B35" s="27" t="s">
        <v>60</v>
      </c>
      <c r="C35" s="28"/>
      <c r="D35" s="29">
        <f>SUM(D23:D29)</f>
        <v>1525.75</v>
      </c>
      <c r="E35" s="29">
        <f aca="true" t="shared" si="17" ref="E35:P35">SUM(E23:E29)</f>
        <v>1569.775</v>
      </c>
      <c r="F35" s="29">
        <f t="shared" si="17"/>
        <v>1634.75</v>
      </c>
      <c r="G35" s="29">
        <f t="shared" si="17"/>
        <v>2054.75</v>
      </c>
      <c r="H35" s="29">
        <f t="shared" si="17"/>
        <v>2054.75</v>
      </c>
      <c r="I35" s="29">
        <f t="shared" si="17"/>
        <v>2054.75</v>
      </c>
      <c r="J35" s="29">
        <f t="shared" si="17"/>
        <v>2939.75</v>
      </c>
      <c r="K35" s="29">
        <f t="shared" si="17"/>
        <v>2939.75</v>
      </c>
      <c r="L35" s="29">
        <f t="shared" si="17"/>
        <v>2939.75</v>
      </c>
      <c r="M35" s="29">
        <f t="shared" si="17"/>
        <v>2939.75</v>
      </c>
      <c r="N35" s="29">
        <f t="shared" si="17"/>
        <v>2939.75</v>
      </c>
      <c r="O35" s="29">
        <f t="shared" si="17"/>
        <v>2939.75</v>
      </c>
      <c r="P35" s="29">
        <f t="shared" si="17"/>
        <v>28533</v>
      </c>
      <c r="Q35" s="45">
        <f>SUM(D35:P35)</f>
        <v>57066.025</v>
      </c>
    </row>
    <row r="36" spans="2:17" s="12" customFormat="1" ht="12" thickBot="1">
      <c r="B36" s="15" t="s">
        <v>15</v>
      </c>
      <c r="C36" s="16"/>
      <c r="D36" s="30">
        <f>D21-D34</f>
        <v>-1658.7238583333335</v>
      </c>
      <c r="E36" s="30">
        <f aca="true" t="shared" si="18" ref="E36:P36">E21-E34</f>
        <v>-1655.5178573243861</v>
      </c>
      <c r="F36" s="30">
        <f t="shared" si="18"/>
        <v>-1764.451622071442</v>
      </c>
      <c r="G36" s="30">
        <f t="shared" si="18"/>
        <v>-2150.066192737156</v>
      </c>
      <c r="H36" s="30">
        <f t="shared" si="18"/>
        <v>-2192.6776220714423</v>
      </c>
      <c r="I36" s="30">
        <f t="shared" si="18"/>
        <v>-2150.066192737156</v>
      </c>
      <c r="J36" s="30">
        <f t="shared" si="18"/>
        <v>-3121.152520741647</v>
      </c>
      <c r="K36" s="30">
        <f t="shared" si="18"/>
        <v>-3056.316692737156</v>
      </c>
      <c r="L36" s="30">
        <f t="shared" si="18"/>
        <v>-3121.152520741647</v>
      </c>
      <c r="M36" s="30">
        <f t="shared" si="18"/>
        <v>-3056.316692737156</v>
      </c>
      <c r="N36" s="30">
        <f t="shared" si="18"/>
        <v>-3121.152520741647</v>
      </c>
      <c r="O36" s="30">
        <f t="shared" si="18"/>
        <v>-3056.316692737156</v>
      </c>
      <c r="P36" s="30">
        <f t="shared" si="18"/>
        <v>-30103.885985711328</v>
      </c>
      <c r="Q36" s="69">
        <f>SUM(D36:P36)</f>
        <v>-60207.79697142266</v>
      </c>
    </row>
    <row r="37" spans="2:16" s="12" customFormat="1" ht="13.5" customHeight="1">
      <c r="B37" s="47" t="s">
        <v>37</v>
      </c>
      <c r="C37" s="47"/>
      <c r="D37" s="48">
        <f>D36/D35</f>
        <v>-1.0871531104921077</v>
      </c>
      <c r="E37" s="48">
        <f aca="true" t="shared" si="19" ref="E37:P37">E36/E35</f>
        <v>-1.0546211127864733</v>
      </c>
      <c r="F37" s="48">
        <f t="shared" si="19"/>
        <v>-1.0793403407685835</v>
      </c>
      <c r="G37" s="48">
        <f t="shared" si="19"/>
        <v>-1.046388218876825</v>
      </c>
      <c r="H37" s="48">
        <f t="shared" si="19"/>
        <v>-1.0671262304764288</v>
      </c>
      <c r="I37" s="48">
        <f t="shared" si="19"/>
        <v>-1.046388218876825</v>
      </c>
      <c r="J37" s="48">
        <f t="shared" si="19"/>
        <v>-1.0617067848428088</v>
      </c>
      <c r="K37" s="48">
        <f t="shared" si="19"/>
        <v>-1.039651906705385</v>
      </c>
      <c r="L37" s="48">
        <f t="shared" si="19"/>
        <v>-1.0617067848428088</v>
      </c>
      <c r="M37" s="48">
        <f t="shared" si="19"/>
        <v>-1.039651906705385</v>
      </c>
      <c r="N37" s="48">
        <f t="shared" si="19"/>
        <v>-1.0617067848428088</v>
      </c>
      <c r="O37" s="48">
        <f t="shared" si="19"/>
        <v>-1.039651906705385</v>
      </c>
      <c r="P37" s="48">
        <f t="shared" si="19"/>
        <v>-1.0550550585536511</v>
      </c>
    </row>
    <row r="38" spans="2:16" s="12" customFormat="1" ht="13.5" customHeight="1">
      <c r="B38" s="47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2:16" s="12" customFormat="1" ht="24" customHeight="1">
      <c r="B39" s="31"/>
      <c r="C39" s="31"/>
      <c r="D39" s="31"/>
      <c r="E39" s="31"/>
      <c r="I39" s="32"/>
      <c r="J39" s="32"/>
      <c r="K39" s="32"/>
      <c r="L39" s="32"/>
      <c r="M39" s="32"/>
      <c r="N39" s="32"/>
      <c r="O39" s="33"/>
      <c r="P39" s="34"/>
    </row>
    <row r="40" spans="2:16" s="12" customFormat="1" ht="24" customHeight="1">
      <c r="B40" s="35" t="s">
        <v>55</v>
      </c>
      <c r="C40" s="36"/>
      <c r="D40" s="36"/>
      <c r="E40" s="36"/>
      <c r="F40" s="36"/>
      <c r="G40" s="37"/>
      <c r="H40" s="38"/>
      <c r="I40" s="38"/>
      <c r="J40" s="39"/>
      <c r="K40" s="39"/>
      <c r="L40" s="39"/>
      <c r="M40" s="39"/>
      <c r="N40" s="39"/>
      <c r="O40" s="32"/>
      <c r="P40" s="40"/>
    </row>
    <row r="41" spans="2:16" s="12" customFormat="1" ht="20.25" customHeight="1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</row>
    <row r="42" s="12" customFormat="1" ht="34.5" customHeight="1">
      <c r="P42" s="42"/>
    </row>
    <row r="43" s="12" customFormat="1" ht="34.5" customHeight="1">
      <c r="P43" s="42"/>
    </row>
    <row r="44" s="12" customFormat="1" ht="34.5" customHeight="1">
      <c r="P44" s="42"/>
    </row>
    <row r="45" s="12" customFormat="1" ht="34.5" customHeight="1">
      <c r="P45" s="42"/>
    </row>
  </sheetData>
  <sheetProtection/>
  <mergeCells count="3">
    <mergeCell ref="B12:P12"/>
    <mergeCell ref="B18:P18"/>
    <mergeCell ref="G24:K24"/>
  </mergeCells>
  <printOptions/>
  <pageMargins left="0.6299212598425197" right="0.4724409448818898" top="0.3937007874015748" bottom="0.35433070866141736" header="0.2362204724409449" footer="0.2362204724409449"/>
  <pageSetup horizontalDpi="600" verticalDpi="600" orientation="landscape" scale="85" r:id="rId4"/>
  <headerFooter alignWithMargins="0">
    <oddFooter>&amp;L&amp;F&amp;R&amp;P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merida</dc:creator>
  <cp:keywords/>
  <dc:description/>
  <cp:lastModifiedBy>hp</cp:lastModifiedBy>
  <cp:lastPrinted>2012-09-27T22:08:01Z</cp:lastPrinted>
  <dcterms:created xsi:type="dcterms:W3CDTF">2003-06-23T13:16:13Z</dcterms:created>
  <dcterms:modified xsi:type="dcterms:W3CDTF">2012-09-27T22:10:00Z</dcterms:modified>
  <cp:category/>
  <cp:version/>
  <cp:contentType/>
  <cp:contentStatus/>
</cp:coreProperties>
</file>